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H:\APP\PA\Resource\CPFILES\Facilities Audits\Auditing Resources\Audit Report\"/>
    </mc:Choice>
  </mc:AlternateContent>
  <workbookProtection workbookAlgorithmName="SHA-512" workbookHashValue="GTr97ZtZ2Oe/EP14ZBpfRZ7TZWN14XPGT0uOwPCGOfSVCRLAqQM03XGfc7XhCkIgnb0erIXMUCmTwDKie6elYg==" workbookSaltValue="1OWI78Js4cRk8Qerzp8bFQ==" workbookSpinCount="100000" lockStructure="1"/>
  <bookViews>
    <workbookView xWindow="120" yWindow="90" windowWidth="13275" windowHeight="8700"/>
  </bookViews>
  <sheets>
    <sheet name="Report" sheetId="7" r:id="rId1"/>
    <sheet name="Summary" sheetId="1" r:id="rId2"/>
    <sheet name="Worksheets" sheetId="8" r:id="rId3"/>
    <sheet name="Codes" sheetId="6" r:id="rId4"/>
    <sheet name="EG Criteria" sheetId="4" r:id="rId5"/>
    <sheet name="Data" sheetId="3" r:id="rId6"/>
  </sheets>
  <definedNames>
    <definedName name="_xlnm.Print_Titles" localSheetId="1">Summary!$A:$B</definedName>
  </definedNames>
  <calcPr calcId="152511"/>
</workbook>
</file>

<file path=xl/calcChain.xml><?xml version="1.0" encoding="utf-8"?>
<calcChain xmlns="http://schemas.openxmlformats.org/spreadsheetml/2006/main">
  <c r="B194" i="7" l="1"/>
  <c r="B226" i="7" l="1"/>
  <c r="AF42" i="1"/>
  <c r="AD42" i="1"/>
  <c r="C4" i="7"/>
  <c r="D1062" i="8" l="1"/>
  <c r="D1031" i="8" l="1"/>
  <c r="D1000" i="8"/>
  <c r="D969" i="8"/>
  <c r="D938" i="8"/>
  <c r="D907" i="8"/>
  <c r="D876" i="8"/>
  <c r="D845" i="8"/>
  <c r="D814" i="8"/>
  <c r="D783" i="8"/>
  <c r="D752" i="8"/>
  <c r="D721" i="8"/>
  <c r="D690" i="8"/>
  <c r="D659" i="8"/>
  <c r="D628" i="8"/>
  <c r="D597" i="8"/>
  <c r="D566" i="8"/>
  <c r="D535" i="8"/>
  <c r="D504" i="8"/>
  <c r="D473" i="8"/>
  <c r="D442" i="8"/>
  <c r="D411" i="8"/>
  <c r="D380" i="8"/>
  <c r="D349" i="8"/>
  <c r="D318" i="8"/>
  <c r="D287" i="8"/>
  <c r="D256" i="8"/>
  <c r="D225" i="8"/>
  <c r="D194" i="8"/>
  <c r="D163" i="8"/>
  <c r="D132" i="8"/>
  <c r="D101" i="8"/>
  <c r="D70" i="8"/>
  <c r="D39" i="8"/>
  <c r="E1086" i="8"/>
  <c r="C1076" i="8"/>
  <c r="E1075" i="8"/>
  <c r="C1075" i="8"/>
  <c r="B1075" i="8" s="1"/>
  <c r="E1074" i="8"/>
  <c r="C1074" i="8"/>
  <c r="B1074" i="8"/>
  <c r="C1072" i="8"/>
  <c r="E1071" i="8"/>
  <c r="C1071" i="8"/>
  <c r="B1071" i="8"/>
  <c r="E1070" i="8"/>
  <c r="C1070" i="8"/>
  <c r="B1070" i="8"/>
  <c r="C1068" i="8"/>
  <c r="E1067" i="8"/>
  <c r="C1067" i="8"/>
  <c r="B1067" i="8"/>
  <c r="E1066" i="8"/>
  <c r="C1066" i="8"/>
  <c r="B1066" i="8"/>
  <c r="E1064" i="8"/>
  <c r="C1064" i="8"/>
  <c r="B1064" i="8" s="1"/>
  <c r="C1063" i="8"/>
  <c r="C1061" i="8"/>
  <c r="C1060" i="8"/>
  <c r="A1058" i="8"/>
  <c r="A1057" i="8"/>
  <c r="E1056" i="8"/>
  <c r="E1055" i="8"/>
  <c r="C1045" i="8"/>
  <c r="E1044" i="8"/>
  <c r="C1044" i="8"/>
  <c r="B1044" i="8"/>
  <c r="E1043" i="8"/>
  <c r="C1043" i="8"/>
  <c r="B1043" i="8"/>
  <c r="C1041" i="8"/>
  <c r="E1040" i="8"/>
  <c r="C1040" i="8"/>
  <c r="B1040" i="8"/>
  <c r="E1039" i="8"/>
  <c r="C1039" i="8"/>
  <c r="B1039" i="8"/>
  <c r="C1037" i="8"/>
  <c r="E1036" i="8"/>
  <c r="C1036" i="8"/>
  <c r="B1036" i="8"/>
  <c r="E1035" i="8"/>
  <c r="C1035" i="8"/>
  <c r="B1035" i="8" s="1"/>
  <c r="E1033" i="8"/>
  <c r="C1033" i="8"/>
  <c r="B1033" i="8"/>
  <c r="C1032" i="8"/>
  <c r="C1030" i="8"/>
  <c r="C1029" i="8"/>
  <c r="A1027" i="8"/>
  <c r="A1026" i="8"/>
  <c r="E1025" i="8"/>
  <c r="E1024" i="8"/>
  <c r="C1014" i="8"/>
  <c r="E1013" i="8"/>
  <c r="C1013" i="8"/>
  <c r="B1013" i="8"/>
  <c r="E1012" i="8"/>
  <c r="C1012" i="8"/>
  <c r="B1012" i="8"/>
  <c r="C1010" i="8"/>
  <c r="E1009" i="8"/>
  <c r="C1009" i="8"/>
  <c r="B1009" i="8"/>
  <c r="E1008" i="8"/>
  <c r="C1008" i="8"/>
  <c r="B1008" i="8" s="1"/>
  <c r="C1006" i="8"/>
  <c r="E1005" i="8"/>
  <c r="C1005" i="8"/>
  <c r="B1005" i="8" s="1"/>
  <c r="E1004" i="8"/>
  <c r="C1004" i="8"/>
  <c r="B1004" i="8"/>
  <c r="E1002" i="8"/>
  <c r="C1002" i="8"/>
  <c r="B1002" i="8"/>
  <c r="C1001" i="8"/>
  <c r="C999" i="8"/>
  <c r="C998" i="8"/>
  <c r="A996" i="8"/>
  <c r="A995" i="8"/>
  <c r="E994" i="8"/>
  <c r="E993" i="8"/>
  <c r="C983" i="8"/>
  <c r="E982" i="8"/>
  <c r="C982" i="8"/>
  <c r="B982" i="8"/>
  <c r="E981" i="8"/>
  <c r="C981" i="8"/>
  <c r="B981" i="8" s="1"/>
  <c r="C979" i="8"/>
  <c r="E978" i="8"/>
  <c r="C978" i="8"/>
  <c r="B978" i="8" s="1"/>
  <c r="E977" i="8"/>
  <c r="C977" i="8"/>
  <c r="B977" i="8"/>
  <c r="C975" i="8"/>
  <c r="E974" i="8"/>
  <c r="C974" i="8"/>
  <c r="B974" i="8"/>
  <c r="E973" i="8"/>
  <c r="C973" i="8"/>
  <c r="B973" i="8"/>
  <c r="E971" i="8"/>
  <c r="C971" i="8"/>
  <c r="B971" i="8"/>
  <c r="C970" i="8"/>
  <c r="C968" i="8"/>
  <c r="C967" i="8"/>
  <c r="A965" i="8"/>
  <c r="A964" i="8"/>
  <c r="E963" i="8"/>
  <c r="E962" i="8"/>
  <c r="C952" i="8"/>
  <c r="E951" i="8"/>
  <c r="C951" i="8"/>
  <c r="B951" i="8" s="1"/>
  <c r="E950" i="8"/>
  <c r="C950" i="8"/>
  <c r="B950" i="8"/>
  <c r="C948" i="8"/>
  <c r="E947" i="8"/>
  <c r="C947" i="8"/>
  <c r="B947" i="8"/>
  <c r="E946" i="8"/>
  <c r="C946" i="8"/>
  <c r="B946" i="8"/>
  <c r="C944" i="8"/>
  <c r="E943" i="8"/>
  <c r="C943" i="8"/>
  <c r="B943" i="8"/>
  <c r="E942" i="8"/>
  <c r="C942" i="8"/>
  <c r="B942" i="8"/>
  <c r="E940" i="8"/>
  <c r="C940" i="8"/>
  <c r="B940" i="8" s="1"/>
  <c r="C939" i="8"/>
  <c r="C937" i="8"/>
  <c r="C936" i="8"/>
  <c r="A934" i="8"/>
  <c r="A933" i="8"/>
  <c r="E932" i="8"/>
  <c r="E931" i="8"/>
  <c r="C921" i="8"/>
  <c r="E920" i="8"/>
  <c r="C920" i="8"/>
  <c r="B920" i="8"/>
  <c r="E919" i="8"/>
  <c r="C919" i="8"/>
  <c r="B919" i="8"/>
  <c r="C917" i="8"/>
  <c r="E916" i="8"/>
  <c r="C916" i="8"/>
  <c r="B916" i="8"/>
  <c r="E915" i="8"/>
  <c r="C915" i="8"/>
  <c r="B915" i="8"/>
  <c r="C913" i="8"/>
  <c r="E912" i="8"/>
  <c r="C912" i="8"/>
  <c r="B912" i="8"/>
  <c r="E911" i="8"/>
  <c r="C911" i="8"/>
  <c r="B911" i="8" s="1"/>
  <c r="E909" i="8"/>
  <c r="C909" i="8"/>
  <c r="B909" i="8"/>
  <c r="C908" i="8"/>
  <c r="C906" i="8"/>
  <c r="C905" i="8"/>
  <c r="A903" i="8"/>
  <c r="A902" i="8"/>
  <c r="E901" i="8"/>
  <c r="E900" i="8"/>
  <c r="C890" i="8"/>
  <c r="E889" i="8"/>
  <c r="C889" i="8"/>
  <c r="B889" i="8"/>
  <c r="E888" i="8"/>
  <c r="C888" i="8"/>
  <c r="B888" i="8"/>
  <c r="C886" i="8"/>
  <c r="E885" i="8"/>
  <c r="C885" i="8"/>
  <c r="B885" i="8"/>
  <c r="E884" i="8"/>
  <c r="C884" i="8"/>
  <c r="B884" i="8" s="1"/>
  <c r="C882" i="8"/>
  <c r="E881" i="8"/>
  <c r="C881" i="8"/>
  <c r="B881" i="8" s="1"/>
  <c r="E880" i="8"/>
  <c r="C880" i="8"/>
  <c r="C876" i="8" s="1"/>
  <c r="B880" i="8"/>
  <c r="E878" i="8"/>
  <c r="C878" i="8"/>
  <c r="B878" i="8"/>
  <c r="C877" i="8"/>
  <c r="C875" i="8"/>
  <c r="C874" i="8"/>
  <c r="A872" i="8"/>
  <c r="A871" i="8"/>
  <c r="E870" i="8"/>
  <c r="E869" i="8"/>
  <c r="C859" i="8"/>
  <c r="E858" i="8"/>
  <c r="C858" i="8"/>
  <c r="B858" i="8"/>
  <c r="E857" i="8"/>
  <c r="C857" i="8"/>
  <c r="B857" i="8" s="1"/>
  <c r="C855" i="8"/>
  <c r="E854" i="8"/>
  <c r="C854" i="8"/>
  <c r="B854" i="8" s="1"/>
  <c r="E853" i="8"/>
  <c r="C853" i="8"/>
  <c r="B853" i="8"/>
  <c r="C851" i="8"/>
  <c r="E850" i="8"/>
  <c r="C850" i="8"/>
  <c r="B850" i="8"/>
  <c r="E849" i="8"/>
  <c r="C849" i="8"/>
  <c r="B849" i="8"/>
  <c r="E847" i="8"/>
  <c r="C847" i="8"/>
  <c r="B847" i="8"/>
  <c r="C846" i="8"/>
  <c r="C844" i="8"/>
  <c r="C843" i="8"/>
  <c r="A841" i="8"/>
  <c r="A840" i="8"/>
  <c r="E839" i="8"/>
  <c r="E838" i="8"/>
  <c r="C828" i="8"/>
  <c r="E827" i="8"/>
  <c r="C827" i="8"/>
  <c r="B827" i="8" s="1"/>
  <c r="E826" i="8"/>
  <c r="C826" i="8"/>
  <c r="B826" i="8"/>
  <c r="C824" i="8"/>
  <c r="E823" i="8"/>
  <c r="C823" i="8"/>
  <c r="B823" i="8"/>
  <c r="E822" i="8"/>
  <c r="C822" i="8"/>
  <c r="B822" i="8"/>
  <c r="C820" i="8"/>
  <c r="E819" i="8"/>
  <c r="C819" i="8"/>
  <c r="B819" i="8"/>
  <c r="E818" i="8"/>
  <c r="C818" i="8"/>
  <c r="B818" i="8"/>
  <c r="E816" i="8"/>
  <c r="C816" i="8"/>
  <c r="B816" i="8" s="1"/>
  <c r="C815" i="8"/>
  <c r="C813" i="8"/>
  <c r="C812" i="8"/>
  <c r="A810" i="8"/>
  <c r="A809" i="8"/>
  <c r="E808" i="8"/>
  <c r="E807" i="8"/>
  <c r="C797" i="8"/>
  <c r="E796" i="8"/>
  <c r="C796" i="8"/>
  <c r="B796" i="8"/>
  <c r="E795" i="8"/>
  <c r="C795" i="8"/>
  <c r="B795" i="8"/>
  <c r="C793" i="8"/>
  <c r="E792" i="8"/>
  <c r="C792" i="8"/>
  <c r="B792" i="8"/>
  <c r="E791" i="8"/>
  <c r="C791" i="8"/>
  <c r="B791" i="8"/>
  <c r="C789" i="8"/>
  <c r="E788" i="8"/>
  <c r="C788" i="8"/>
  <c r="B788" i="8"/>
  <c r="E787" i="8"/>
  <c r="C787" i="8"/>
  <c r="B787" i="8" s="1"/>
  <c r="E785" i="8"/>
  <c r="C785" i="8"/>
  <c r="B785" i="8"/>
  <c r="C784" i="8"/>
  <c r="C782" i="8"/>
  <c r="C781" i="8"/>
  <c r="A779" i="8"/>
  <c r="A778" i="8"/>
  <c r="E777" i="8"/>
  <c r="E776" i="8"/>
  <c r="C766" i="8"/>
  <c r="E765" i="8"/>
  <c r="C765" i="8"/>
  <c r="B765" i="8"/>
  <c r="E764" i="8"/>
  <c r="C764" i="8"/>
  <c r="B764" i="8"/>
  <c r="C762" i="8"/>
  <c r="E761" i="8"/>
  <c r="C761" i="8"/>
  <c r="B761" i="8"/>
  <c r="E760" i="8"/>
  <c r="C760" i="8"/>
  <c r="B760" i="8" s="1"/>
  <c r="C758" i="8"/>
  <c r="E757" i="8"/>
  <c r="C757" i="8"/>
  <c r="B757" i="8" s="1"/>
  <c r="E756" i="8"/>
  <c r="C756" i="8"/>
  <c r="B756" i="8"/>
  <c r="E754" i="8"/>
  <c r="C754" i="8"/>
  <c r="B754" i="8"/>
  <c r="C753" i="8"/>
  <c r="C751" i="8"/>
  <c r="C750" i="8"/>
  <c r="A748" i="8"/>
  <c r="A747" i="8"/>
  <c r="E746" i="8"/>
  <c r="E745" i="8"/>
  <c r="C735" i="8"/>
  <c r="E734" i="8"/>
  <c r="C734" i="8"/>
  <c r="B734" i="8"/>
  <c r="E733" i="8"/>
  <c r="C733" i="8"/>
  <c r="B733" i="8" s="1"/>
  <c r="C731" i="8"/>
  <c r="E730" i="8"/>
  <c r="C730" i="8"/>
  <c r="B730" i="8" s="1"/>
  <c r="E729" i="8"/>
  <c r="C729" i="8"/>
  <c r="B729" i="8"/>
  <c r="C727" i="8"/>
  <c r="E726" i="8"/>
  <c r="C726" i="8"/>
  <c r="B726" i="8"/>
  <c r="E725" i="8"/>
  <c r="C725" i="8"/>
  <c r="B725" i="8"/>
  <c r="E723" i="8"/>
  <c r="C723" i="8"/>
  <c r="B723" i="8"/>
  <c r="C722" i="8"/>
  <c r="C720" i="8"/>
  <c r="C719" i="8"/>
  <c r="A717" i="8"/>
  <c r="A716" i="8"/>
  <c r="E715" i="8"/>
  <c r="E714" i="8"/>
  <c r="C704" i="8"/>
  <c r="E703" i="8"/>
  <c r="C703" i="8"/>
  <c r="B703" i="8" s="1"/>
  <c r="E702" i="8"/>
  <c r="C702" i="8"/>
  <c r="B702" i="8"/>
  <c r="C700" i="8"/>
  <c r="E699" i="8"/>
  <c r="C699" i="8"/>
  <c r="B699" i="8"/>
  <c r="E698" i="8"/>
  <c r="C698" i="8"/>
  <c r="B698" i="8"/>
  <c r="C696" i="8"/>
  <c r="E695" i="8"/>
  <c r="C695" i="8"/>
  <c r="B695" i="8"/>
  <c r="E694" i="8"/>
  <c r="C694" i="8"/>
  <c r="B694" i="8"/>
  <c r="E692" i="8"/>
  <c r="C692" i="8"/>
  <c r="B692" i="8" s="1"/>
  <c r="C691" i="8"/>
  <c r="C689" i="8"/>
  <c r="C688" i="8"/>
  <c r="A686" i="8"/>
  <c r="A685" i="8"/>
  <c r="E684" i="8"/>
  <c r="E683" i="8"/>
  <c r="C673" i="8"/>
  <c r="E672" i="8"/>
  <c r="C672" i="8"/>
  <c r="B672" i="8"/>
  <c r="E671" i="8"/>
  <c r="C671" i="8"/>
  <c r="B671" i="8"/>
  <c r="C669" i="8"/>
  <c r="E668" i="8"/>
  <c r="C668" i="8"/>
  <c r="B668" i="8"/>
  <c r="E667" i="8"/>
  <c r="C667" i="8"/>
  <c r="B667" i="8"/>
  <c r="C665" i="8"/>
  <c r="E664" i="8"/>
  <c r="C664" i="8"/>
  <c r="B664" i="8"/>
  <c r="E663" i="8"/>
  <c r="C663" i="8"/>
  <c r="B663" i="8" s="1"/>
  <c r="E661" i="8"/>
  <c r="C661" i="8"/>
  <c r="B661" i="8"/>
  <c r="C660" i="8"/>
  <c r="C658" i="8"/>
  <c r="C657" i="8"/>
  <c r="A655" i="8"/>
  <c r="A654" i="8"/>
  <c r="E653" i="8"/>
  <c r="E652" i="8"/>
  <c r="C642" i="8"/>
  <c r="E641" i="8"/>
  <c r="C641" i="8"/>
  <c r="B641" i="8"/>
  <c r="E640" i="8"/>
  <c r="C640" i="8"/>
  <c r="B640" i="8"/>
  <c r="C638" i="8"/>
  <c r="E637" i="8"/>
  <c r="C637" i="8"/>
  <c r="B637" i="8"/>
  <c r="E636" i="8"/>
  <c r="C636" i="8"/>
  <c r="B636" i="8" s="1"/>
  <c r="C634" i="8"/>
  <c r="E633" i="8"/>
  <c r="C633" i="8"/>
  <c r="B633" i="8" s="1"/>
  <c r="E632" i="8"/>
  <c r="C632" i="8"/>
  <c r="C628" i="8" s="1"/>
  <c r="B632" i="8"/>
  <c r="E630" i="8"/>
  <c r="C630" i="8"/>
  <c r="B630" i="8"/>
  <c r="C629" i="8"/>
  <c r="C627" i="8"/>
  <c r="C626" i="8"/>
  <c r="A624" i="8"/>
  <c r="A623" i="8"/>
  <c r="E622" i="8"/>
  <c r="E621" i="8"/>
  <c r="C611" i="8"/>
  <c r="E610" i="8"/>
  <c r="C610" i="8"/>
  <c r="B610" i="8"/>
  <c r="E609" i="8"/>
  <c r="C609" i="8"/>
  <c r="B609" i="8" s="1"/>
  <c r="C607" i="8"/>
  <c r="E606" i="8"/>
  <c r="C606" i="8"/>
  <c r="B606" i="8" s="1"/>
  <c r="E605" i="8"/>
  <c r="C605" i="8"/>
  <c r="B605" i="8"/>
  <c r="C603" i="8"/>
  <c r="E602" i="8"/>
  <c r="C602" i="8"/>
  <c r="B602" i="8"/>
  <c r="E601" i="8"/>
  <c r="C601" i="8"/>
  <c r="B601" i="8"/>
  <c r="E599" i="8"/>
  <c r="C599" i="8"/>
  <c r="B599" i="8"/>
  <c r="C598" i="8"/>
  <c r="C596" i="8"/>
  <c r="C595" i="8"/>
  <c r="A593" i="8"/>
  <c r="A592" i="8"/>
  <c r="E591" i="8"/>
  <c r="E590" i="8"/>
  <c r="C580" i="8"/>
  <c r="E579" i="8"/>
  <c r="C579" i="8"/>
  <c r="B579" i="8" s="1"/>
  <c r="E578" i="8"/>
  <c r="C578" i="8"/>
  <c r="B578" i="8"/>
  <c r="C576" i="8"/>
  <c r="E575" i="8"/>
  <c r="C575" i="8"/>
  <c r="B575" i="8"/>
  <c r="E574" i="8"/>
  <c r="C574" i="8"/>
  <c r="B574" i="8"/>
  <c r="C572" i="8"/>
  <c r="E571" i="8"/>
  <c r="C571" i="8"/>
  <c r="B571" i="8"/>
  <c r="E570" i="8"/>
  <c r="C570" i="8"/>
  <c r="B570" i="8"/>
  <c r="E568" i="8"/>
  <c r="C568" i="8"/>
  <c r="B568" i="8" s="1"/>
  <c r="C567" i="8"/>
  <c r="C565" i="8"/>
  <c r="C564" i="8"/>
  <c r="A562" i="8"/>
  <c r="A561" i="8"/>
  <c r="E560" i="8"/>
  <c r="E559" i="8"/>
  <c r="C549" i="8"/>
  <c r="E548" i="8"/>
  <c r="C548" i="8"/>
  <c r="B548" i="8"/>
  <c r="E547" i="8"/>
  <c r="C547" i="8"/>
  <c r="B547" i="8"/>
  <c r="C545" i="8"/>
  <c r="E544" i="8"/>
  <c r="C544" i="8"/>
  <c r="B544" i="8"/>
  <c r="E543" i="8"/>
  <c r="C543" i="8"/>
  <c r="B543" i="8"/>
  <c r="C541" i="8"/>
  <c r="E540" i="8"/>
  <c r="C540" i="8"/>
  <c r="B540" i="8"/>
  <c r="E539" i="8"/>
  <c r="C539" i="8"/>
  <c r="B539" i="8" s="1"/>
  <c r="E537" i="8"/>
  <c r="C537" i="8"/>
  <c r="B537" i="8"/>
  <c r="C536" i="8"/>
  <c r="C534" i="8"/>
  <c r="C533" i="8"/>
  <c r="A531" i="8"/>
  <c r="A530" i="8"/>
  <c r="E529" i="8"/>
  <c r="E528" i="8"/>
  <c r="C518" i="8"/>
  <c r="E517" i="8"/>
  <c r="C517" i="8"/>
  <c r="B517" i="8"/>
  <c r="E516" i="8"/>
  <c r="C516" i="8"/>
  <c r="B516" i="8"/>
  <c r="C514" i="8"/>
  <c r="E513" i="8"/>
  <c r="C513" i="8"/>
  <c r="B513" i="8"/>
  <c r="E512" i="8"/>
  <c r="C512" i="8"/>
  <c r="B512" i="8" s="1"/>
  <c r="C510" i="8"/>
  <c r="E509" i="8"/>
  <c r="C509" i="8"/>
  <c r="B509" i="8" s="1"/>
  <c r="E508" i="8"/>
  <c r="C508" i="8"/>
  <c r="B508" i="8"/>
  <c r="E506" i="8"/>
  <c r="C506" i="8"/>
  <c r="B506" i="8"/>
  <c r="C505" i="8"/>
  <c r="C503" i="8"/>
  <c r="C502" i="8"/>
  <c r="A500" i="8"/>
  <c r="A499" i="8"/>
  <c r="E498" i="8"/>
  <c r="E497" i="8"/>
  <c r="C487" i="8"/>
  <c r="E486" i="8"/>
  <c r="C486" i="8"/>
  <c r="B486" i="8"/>
  <c r="E485" i="8"/>
  <c r="C485" i="8"/>
  <c r="B485" i="8" s="1"/>
  <c r="C483" i="8"/>
  <c r="E482" i="8"/>
  <c r="C482" i="8"/>
  <c r="B482" i="8" s="1"/>
  <c r="E481" i="8"/>
  <c r="C481" i="8"/>
  <c r="B481" i="8"/>
  <c r="C479" i="8"/>
  <c r="E478" i="8"/>
  <c r="C478" i="8"/>
  <c r="B478" i="8"/>
  <c r="E477" i="8"/>
  <c r="C477" i="8"/>
  <c r="B477" i="8"/>
  <c r="E475" i="8"/>
  <c r="C475" i="8"/>
  <c r="B475" i="8"/>
  <c r="C474" i="8"/>
  <c r="C472" i="8"/>
  <c r="C473" i="8" s="1"/>
  <c r="C471" i="8"/>
  <c r="A469" i="8"/>
  <c r="A468" i="8"/>
  <c r="E467" i="8"/>
  <c r="E466" i="8"/>
  <c r="C456" i="8"/>
  <c r="E455" i="8"/>
  <c r="C455" i="8"/>
  <c r="B455" i="8" s="1"/>
  <c r="E454" i="8"/>
  <c r="C454" i="8"/>
  <c r="B454" i="8"/>
  <c r="C452" i="8"/>
  <c r="E451" i="8"/>
  <c r="C451" i="8"/>
  <c r="B451" i="8"/>
  <c r="E450" i="8"/>
  <c r="C450" i="8"/>
  <c r="B450" i="8"/>
  <c r="C448" i="8"/>
  <c r="E447" i="8"/>
  <c r="C447" i="8"/>
  <c r="B447" i="8"/>
  <c r="E446" i="8"/>
  <c r="C446" i="8"/>
  <c r="B446" i="8"/>
  <c r="E444" i="8"/>
  <c r="C444" i="8"/>
  <c r="B444" i="8" s="1"/>
  <c r="C443" i="8"/>
  <c r="C441" i="8"/>
  <c r="C440" i="8"/>
  <c r="A438" i="8"/>
  <c r="A437" i="8"/>
  <c r="E436" i="8"/>
  <c r="E435" i="8"/>
  <c r="C425" i="8"/>
  <c r="E424" i="8"/>
  <c r="C424" i="8"/>
  <c r="B424" i="8"/>
  <c r="E423" i="8"/>
  <c r="C423" i="8"/>
  <c r="B423" i="8"/>
  <c r="C421" i="8"/>
  <c r="E420" i="8"/>
  <c r="C420" i="8"/>
  <c r="B420" i="8"/>
  <c r="E419" i="8"/>
  <c r="C419" i="8"/>
  <c r="B419" i="8"/>
  <c r="C417" i="8"/>
  <c r="E416" i="8"/>
  <c r="C416" i="8"/>
  <c r="B416" i="8"/>
  <c r="E415" i="8"/>
  <c r="C415" i="8"/>
  <c r="B415" i="8" s="1"/>
  <c r="E413" i="8"/>
  <c r="C413" i="8"/>
  <c r="B413" i="8"/>
  <c r="C412" i="8"/>
  <c r="C410" i="8"/>
  <c r="C409" i="8"/>
  <c r="A407" i="8"/>
  <c r="A406" i="8"/>
  <c r="E405" i="8"/>
  <c r="E404" i="8"/>
  <c r="C394" i="8"/>
  <c r="E393" i="8"/>
  <c r="C393" i="8"/>
  <c r="B393" i="8"/>
  <c r="E392" i="8"/>
  <c r="C392" i="8"/>
  <c r="B392" i="8"/>
  <c r="C390" i="8"/>
  <c r="E389" i="8"/>
  <c r="C389" i="8"/>
  <c r="B389" i="8"/>
  <c r="E388" i="8"/>
  <c r="C388" i="8"/>
  <c r="B388" i="8" s="1"/>
  <c r="C386" i="8"/>
  <c r="E385" i="8"/>
  <c r="C385" i="8"/>
  <c r="B385" i="8" s="1"/>
  <c r="E384" i="8"/>
  <c r="C384" i="8"/>
  <c r="C380" i="8" s="1"/>
  <c r="B384" i="8"/>
  <c r="E382" i="8"/>
  <c r="C382" i="8"/>
  <c r="B382" i="8"/>
  <c r="C381" i="8"/>
  <c r="C379" i="8"/>
  <c r="C378" i="8"/>
  <c r="A376" i="8"/>
  <c r="A375" i="8"/>
  <c r="E374" i="8"/>
  <c r="E373" i="8"/>
  <c r="C363" i="8"/>
  <c r="E362" i="8"/>
  <c r="C362" i="8"/>
  <c r="B362" i="8"/>
  <c r="E361" i="8"/>
  <c r="C361" i="8"/>
  <c r="B361" i="8" s="1"/>
  <c r="C359" i="8"/>
  <c r="E358" i="8"/>
  <c r="C358" i="8"/>
  <c r="B358" i="8" s="1"/>
  <c r="E357" i="8"/>
  <c r="C357" i="8"/>
  <c r="B357" i="8"/>
  <c r="C355" i="8"/>
  <c r="E354" i="8"/>
  <c r="C354" i="8"/>
  <c r="B354" i="8"/>
  <c r="E353" i="8"/>
  <c r="C353" i="8"/>
  <c r="B353" i="8"/>
  <c r="E351" i="8"/>
  <c r="C351" i="8"/>
  <c r="B351" i="8"/>
  <c r="C350" i="8"/>
  <c r="C348" i="8"/>
  <c r="C347" i="8"/>
  <c r="A345" i="8"/>
  <c r="A344" i="8"/>
  <c r="E343" i="8"/>
  <c r="E342" i="8"/>
  <c r="C332" i="8"/>
  <c r="E331" i="8"/>
  <c r="C331" i="8"/>
  <c r="B331" i="8" s="1"/>
  <c r="E330" i="8"/>
  <c r="C330" i="8"/>
  <c r="B330" i="8"/>
  <c r="C328" i="8"/>
  <c r="E327" i="8"/>
  <c r="C327" i="8"/>
  <c r="B327" i="8"/>
  <c r="E326" i="8"/>
  <c r="C326" i="8"/>
  <c r="B326" i="8"/>
  <c r="C324" i="8"/>
  <c r="E323" i="8"/>
  <c r="C323" i="8"/>
  <c r="B323" i="8"/>
  <c r="E322" i="8"/>
  <c r="C322" i="8"/>
  <c r="B322" i="8"/>
  <c r="E320" i="8"/>
  <c r="C320" i="8"/>
  <c r="B320" i="8" s="1"/>
  <c r="C319" i="8"/>
  <c r="C317" i="8"/>
  <c r="C316" i="8"/>
  <c r="A314" i="8"/>
  <c r="A313" i="8"/>
  <c r="E312" i="8"/>
  <c r="E311" i="8"/>
  <c r="C301" i="8"/>
  <c r="E300" i="8"/>
  <c r="C300" i="8"/>
  <c r="B300" i="8"/>
  <c r="E299" i="8"/>
  <c r="C299" i="8"/>
  <c r="B299" i="8"/>
  <c r="C297" i="8"/>
  <c r="E296" i="8"/>
  <c r="C296" i="8"/>
  <c r="B296" i="8"/>
  <c r="E295" i="8"/>
  <c r="C295" i="8"/>
  <c r="B295" i="8"/>
  <c r="C293" i="8"/>
  <c r="E292" i="8"/>
  <c r="C292" i="8"/>
  <c r="B292" i="8"/>
  <c r="E291" i="8"/>
  <c r="C291" i="8"/>
  <c r="B291" i="8" s="1"/>
  <c r="E289" i="8"/>
  <c r="C289" i="8"/>
  <c r="B289" i="8"/>
  <c r="C288" i="8"/>
  <c r="C286" i="8"/>
  <c r="C285" i="8"/>
  <c r="A283" i="8"/>
  <c r="A282" i="8"/>
  <c r="E281" i="8"/>
  <c r="E280" i="8"/>
  <c r="C270" i="8"/>
  <c r="E269" i="8"/>
  <c r="C269" i="8"/>
  <c r="B269" i="8"/>
  <c r="E268" i="8"/>
  <c r="C268" i="8"/>
  <c r="B268" i="8"/>
  <c r="C266" i="8"/>
  <c r="E265" i="8"/>
  <c r="C265" i="8"/>
  <c r="B265" i="8"/>
  <c r="E264" i="8"/>
  <c r="C264" i="8"/>
  <c r="B264" i="8" s="1"/>
  <c r="C262" i="8"/>
  <c r="E261" i="8"/>
  <c r="C261" i="8"/>
  <c r="B261" i="8" s="1"/>
  <c r="E260" i="8"/>
  <c r="C260" i="8"/>
  <c r="B260" i="8"/>
  <c r="E258" i="8"/>
  <c r="C258" i="8"/>
  <c r="B258" i="8"/>
  <c r="C257" i="8"/>
  <c r="C255" i="8"/>
  <c r="C254" i="8"/>
  <c r="A252" i="8"/>
  <c r="A251" i="8"/>
  <c r="E250" i="8"/>
  <c r="E249" i="8"/>
  <c r="C239" i="8"/>
  <c r="E238" i="8"/>
  <c r="C238" i="8"/>
  <c r="B238" i="8"/>
  <c r="E237" i="8"/>
  <c r="C237" i="8"/>
  <c r="B237" i="8" s="1"/>
  <c r="C235" i="8"/>
  <c r="E234" i="8"/>
  <c r="C234" i="8"/>
  <c r="B234" i="8" s="1"/>
  <c r="E233" i="8"/>
  <c r="C233" i="8"/>
  <c r="B233" i="8"/>
  <c r="C231" i="8"/>
  <c r="E230" i="8"/>
  <c r="C230" i="8"/>
  <c r="B230" i="8"/>
  <c r="E229" i="8"/>
  <c r="C229" i="8"/>
  <c r="B229" i="8"/>
  <c r="E227" i="8"/>
  <c r="C227" i="8"/>
  <c r="B227" i="8"/>
  <c r="C226" i="8"/>
  <c r="C224" i="8"/>
  <c r="C225" i="8" s="1"/>
  <c r="C223" i="8"/>
  <c r="A221" i="8"/>
  <c r="A220" i="8"/>
  <c r="E219" i="8"/>
  <c r="E218" i="8"/>
  <c r="C208" i="8"/>
  <c r="E207" i="8"/>
  <c r="C207" i="8"/>
  <c r="B207" i="8" s="1"/>
  <c r="E206" i="8"/>
  <c r="C206" i="8"/>
  <c r="B206" i="8"/>
  <c r="C204" i="8"/>
  <c r="E203" i="8"/>
  <c r="C203" i="8"/>
  <c r="B203" i="8"/>
  <c r="E202" i="8"/>
  <c r="C202" i="8"/>
  <c r="B202" i="8"/>
  <c r="C200" i="8"/>
  <c r="E199" i="8"/>
  <c r="C199" i="8"/>
  <c r="B199" i="8"/>
  <c r="E198" i="8"/>
  <c r="C198" i="8"/>
  <c r="B198" i="8"/>
  <c r="E196" i="8"/>
  <c r="C196" i="8"/>
  <c r="B196" i="8" s="1"/>
  <c r="C195" i="8"/>
  <c r="C193" i="8"/>
  <c r="C192" i="8"/>
  <c r="A190" i="8"/>
  <c r="A189" i="8"/>
  <c r="E188" i="8"/>
  <c r="E187" i="8"/>
  <c r="C177" i="8"/>
  <c r="E176" i="8"/>
  <c r="C176" i="8"/>
  <c r="B176" i="8"/>
  <c r="E175" i="8"/>
  <c r="C175" i="8"/>
  <c r="B175" i="8"/>
  <c r="C173" i="8"/>
  <c r="E172" i="8"/>
  <c r="C172" i="8"/>
  <c r="B172" i="8"/>
  <c r="E171" i="8"/>
  <c r="C171" i="8"/>
  <c r="B171" i="8"/>
  <c r="C169" i="8"/>
  <c r="E168" i="8"/>
  <c r="C168" i="8"/>
  <c r="B168" i="8"/>
  <c r="E167" i="8"/>
  <c r="C167" i="8"/>
  <c r="B167" i="8" s="1"/>
  <c r="E165" i="8"/>
  <c r="C165" i="8"/>
  <c r="B165" i="8"/>
  <c r="C164" i="8"/>
  <c r="C162" i="8"/>
  <c r="C161" i="8"/>
  <c r="A159" i="8"/>
  <c r="A158" i="8"/>
  <c r="E157" i="8"/>
  <c r="E156" i="8"/>
  <c r="C146" i="8"/>
  <c r="E145" i="8"/>
  <c r="C145" i="8"/>
  <c r="B145" i="8"/>
  <c r="E144" i="8"/>
  <c r="C144" i="8"/>
  <c r="B144" i="8"/>
  <c r="C142" i="8"/>
  <c r="E141" i="8"/>
  <c r="C141" i="8"/>
  <c r="B141" i="8"/>
  <c r="E140" i="8"/>
  <c r="C140" i="8"/>
  <c r="B140" i="8" s="1"/>
  <c r="C138" i="8"/>
  <c r="E137" i="8"/>
  <c r="C137" i="8"/>
  <c r="B137" i="8" s="1"/>
  <c r="E136" i="8"/>
  <c r="C136" i="8"/>
  <c r="C132" i="8" s="1"/>
  <c r="B136" i="8"/>
  <c r="E134" i="8"/>
  <c r="C134" i="8"/>
  <c r="B134" i="8"/>
  <c r="C133" i="8"/>
  <c r="C131" i="8"/>
  <c r="C130" i="8"/>
  <c r="A128" i="8"/>
  <c r="A127" i="8"/>
  <c r="E126" i="8"/>
  <c r="E125" i="8"/>
  <c r="C115" i="8"/>
  <c r="E114" i="8"/>
  <c r="C114" i="8"/>
  <c r="B114" i="8"/>
  <c r="E113" i="8"/>
  <c r="C113" i="8"/>
  <c r="B113" i="8" s="1"/>
  <c r="C111" i="8"/>
  <c r="E110" i="8"/>
  <c r="C110" i="8"/>
  <c r="B110" i="8" s="1"/>
  <c r="E109" i="8"/>
  <c r="C109" i="8"/>
  <c r="B109" i="8"/>
  <c r="C107" i="8"/>
  <c r="E106" i="8"/>
  <c r="C106" i="8"/>
  <c r="B106" i="8"/>
  <c r="E105" i="8"/>
  <c r="C105" i="8"/>
  <c r="B105" i="8"/>
  <c r="E103" i="8"/>
  <c r="C103" i="8"/>
  <c r="B103" i="8"/>
  <c r="C102" i="8"/>
  <c r="C100" i="8"/>
  <c r="C99" i="8"/>
  <c r="A97" i="8"/>
  <c r="A96" i="8"/>
  <c r="E95" i="8"/>
  <c r="E94" i="8"/>
  <c r="C84" i="8"/>
  <c r="E83" i="8"/>
  <c r="C83" i="8"/>
  <c r="B83" i="8" s="1"/>
  <c r="E82" i="8"/>
  <c r="C82" i="8"/>
  <c r="B82" i="8"/>
  <c r="C80" i="8"/>
  <c r="E79" i="8"/>
  <c r="C79" i="8"/>
  <c r="B79" i="8"/>
  <c r="E78" i="8"/>
  <c r="C78" i="8"/>
  <c r="B78" i="8"/>
  <c r="C76" i="8"/>
  <c r="E75" i="8"/>
  <c r="C75" i="8"/>
  <c r="B75" i="8"/>
  <c r="E74" i="8"/>
  <c r="C74" i="8"/>
  <c r="B74" i="8"/>
  <c r="E72" i="8"/>
  <c r="C72" i="8"/>
  <c r="B72" i="8" s="1"/>
  <c r="C71" i="8"/>
  <c r="C69" i="8"/>
  <c r="C68" i="8"/>
  <c r="A66" i="8"/>
  <c r="A65" i="8"/>
  <c r="E64" i="8"/>
  <c r="E63" i="8"/>
  <c r="C53" i="8"/>
  <c r="E52" i="8"/>
  <c r="C52" i="8"/>
  <c r="B52" i="8"/>
  <c r="E51" i="8"/>
  <c r="C51" i="8"/>
  <c r="B51" i="8"/>
  <c r="C49" i="8"/>
  <c r="E48" i="8"/>
  <c r="C48" i="8"/>
  <c r="B48" i="8"/>
  <c r="E47" i="8"/>
  <c r="C47" i="8"/>
  <c r="B47" i="8"/>
  <c r="C45" i="8"/>
  <c r="E44" i="8"/>
  <c r="C44" i="8"/>
  <c r="B44" i="8"/>
  <c r="E43" i="8"/>
  <c r="C43" i="8"/>
  <c r="B43" i="8" s="1"/>
  <c r="E41" i="8"/>
  <c r="C41" i="8"/>
  <c r="B41" i="8"/>
  <c r="C40" i="8"/>
  <c r="C38" i="8"/>
  <c r="C37" i="8"/>
  <c r="A35" i="8"/>
  <c r="A34" i="8"/>
  <c r="E33" i="8"/>
  <c r="E32" i="8"/>
  <c r="C21" i="8"/>
  <c r="E20" i="8"/>
  <c r="C20" i="8"/>
  <c r="B20" i="8"/>
  <c r="E19" i="8"/>
  <c r="C19" i="8"/>
  <c r="B19" i="8"/>
  <c r="C17" i="8"/>
  <c r="E16" i="8"/>
  <c r="C16" i="8"/>
  <c r="B16" i="8"/>
  <c r="E15" i="8"/>
  <c r="C15" i="8"/>
  <c r="B15" i="8" s="1"/>
  <c r="C13" i="8"/>
  <c r="E12" i="8"/>
  <c r="C12" i="8"/>
  <c r="B12" i="8" s="1"/>
  <c r="E11" i="8"/>
  <c r="C11" i="8"/>
  <c r="B11" i="8"/>
  <c r="E9" i="8"/>
  <c r="C9" i="8"/>
  <c r="C7" i="8" s="1"/>
  <c r="B9" i="8"/>
  <c r="C8" i="8"/>
  <c r="C6" i="8"/>
  <c r="C5" i="8"/>
  <c r="A3" i="8"/>
  <c r="A2" i="8"/>
  <c r="E1" i="8"/>
  <c r="C1031" i="8"/>
  <c r="C969" i="8"/>
  <c r="C907" i="8"/>
  <c r="C845" i="8"/>
  <c r="C783" i="8"/>
  <c r="C721" i="8"/>
  <c r="C659" i="8"/>
  <c r="C597" i="8"/>
  <c r="C535" i="8"/>
  <c r="C411" i="8"/>
  <c r="C287" i="8"/>
  <c r="C163" i="8"/>
  <c r="D7" i="8"/>
  <c r="C70" i="8" l="1"/>
  <c r="C194" i="8"/>
  <c r="C318" i="8"/>
  <c r="C442" i="8"/>
  <c r="C566" i="8"/>
  <c r="C690" i="8"/>
  <c r="C814" i="8"/>
  <c r="C938" i="8"/>
  <c r="C1062" i="8"/>
  <c r="C101" i="8"/>
  <c r="C256" i="8"/>
  <c r="C752" i="8"/>
  <c r="C349" i="8"/>
  <c r="C504" i="8"/>
  <c r="C1000" i="8"/>
  <c r="C39" i="8"/>
  <c r="K1" i="1"/>
  <c r="R1" i="1"/>
  <c r="AA40" i="1"/>
  <c r="Z40" i="1"/>
  <c r="Y40" i="1"/>
  <c r="AA39" i="1"/>
  <c r="Z39" i="1"/>
  <c r="Y39" i="1"/>
  <c r="AA38" i="1"/>
  <c r="Z38" i="1"/>
  <c r="Y38" i="1"/>
  <c r="AA37" i="1"/>
  <c r="Z37" i="1"/>
  <c r="Y37" i="1"/>
  <c r="AA36" i="1"/>
  <c r="Z36" i="1"/>
  <c r="Y36" i="1"/>
  <c r="AA35" i="1"/>
  <c r="Z35" i="1"/>
  <c r="Y35" i="1"/>
  <c r="AA34" i="1"/>
  <c r="Z34" i="1"/>
  <c r="Y34" i="1"/>
  <c r="AA33" i="1"/>
  <c r="Z33" i="1"/>
  <c r="Y33" i="1"/>
  <c r="AA32" i="1"/>
  <c r="Z32" i="1"/>
  <c r="Y32" i="1"/>
  <c r="AA31" i="1"/>
  <c r="Z31" i="1"/>
  <c r="Y31" i="1"/>
  <c r="AA30" i="1"/>
  <c r="Z30" i="1"/>
  <c r="Y30" i="1"/>
  <c r="AA29" i="1"/>
  <c r="Z29" i="1"/>
  <c r="Y29" i="1"/>
  <c r="AA28" i="1"/>
  <c r="Z28" i="1"/>
  <c r="Y28" i="1"/>
  <c r="AA27" i="1"/>
  <c r="Z27" i="1"/>
  <c r="Y27" i="1"/>
  <c r="AA26" i="1"/>
  <c r="Z26" i="1"/>
  <c r="Y26" i="1"/>
  <c r="AA25" i="1"/>
  <c r="Z25" i="1"/>
  <c r="Y25" i="1"/>
  <c r="AA24" i="1"/>
  <c r="Z24" i="1"/>
  <c r="Y24" i="1"/>
  <c r="AA23" i="1"/>
  <c r="Z23" i="1"/>
  <c r="Y23" i="1"/>
  <c r="AA22" i="1"/>
  <c r="Z22" i="1"/>
  <c r="Y22" i="1"/>
  <c r="AA21" i="1"/>
  <c r="Z21" i="1"/>
  <c r="Y21" i="1"/>
  <c r="AA20" i="1"/>
  <c r="Z20" i="1"/>
  <c r="Y20" i="1"/>
  <c r="AA19" i="1"/>
  <c r="Z19" i="1"/>
  <c r="Y19" i="1"/>
  <c r="AA18" i="1"/>
  <c r="Z18" i="1"/>
  <c r="Y18" i="1"/>
  <c r="AA17" i="1"/>
  <c r="Z17" i="1"/>
  <c r="Y17" i="1"/>
  <c r="AA16" i="1"/>
  <c r="Z16" i="1"/>
  <c r="Y16" i="1"/>
  <c r="AA15" i="1"/>
  <c r="Z15" i="1"/>
  <c r="Y15" i="1"/>
  <c r="AA14" i="1"/>
  <c r="Z14" i="1"/>
  <c r="Y14" i="1"/>
  <c r="AA13" i="1"/>
  <c r="Z13" i="1"/>
  <c r="Y13" i="1"/>
  <c r="AA12" i="1"/>
  <c r="Z12" i="1"/>
  <c r="Y12" i="1"/>
  <c r="AA11" i="1"/>
  <c r="Z11" i="1"/>
  <c r="Y11" i="1"/>
  <c r="AA10" i="1"/>
  <c r="Z10" i="1"/>
  <c r="Y10" i="1"/>
  <c r="AA9" i="1"/>
  <c r="Z9" i="1"/>
  <c r="Y9" i="1"/>
  <c r="AA8" i="1"/>
  <c r="Z8" i="1"/>
  <c r="Y8" i="1"/>
  <c r="AA7" i="1"/>
  <c r="Z7" i="1"/>
  <c r="Y7" i="1"/>
  <c r="AE3" i="1" l="1"/>
  <c r="AH40" i="1" l="1"/>
  <c r="AD40" i="1"/>
  <c r="T40" i="1"/>
  <c r="S40" i="1"/>
  <c r="R40" i="1"/>
  <c r="M40" i="1"/>
  <c r="L40" i="1"/>
  <c r="K40" i="1"/>
  <c r="F40" i="1"/>
  <c r="C40" i="1"/>
  <c r="AH39" i="1"/>
  <c r="AD39" i="1"/>
  <c r="T39" i="1"/>
  <c r="S39" i="1"/>
  <c r="R39" i="1"/>
  <c r="M39" i="1"/>
  <c r="L39" i="1"/>
  <c r="K39" i="1"/>
  <c r="F39" i="1"/>
  <c r="C39" i="1"/>
  <c r="AH38" i="1"/>
  <c r="AD38" i="1"/>
  <c r="T38" i="1"/>
  <c r="S38" i="1"/>
  <c r="R38" i="1"/>
  <c r="M38" i="1"/>
  <c r="L38" i="1"/>
  <c r="K38" i="1"/>
  <c r="F38" i="1"/>
  <c r="C38" i="1"/>
  <c r="AH37" i="1"/>
  <c r="AD37" i="1"/>
  <c r="T37" i="1"/>
  <c r="S37" i="1"/>
  <c r="R37" i="1"/>
  <c r="M37" i="1"/>
  <c r="L37" i="1"/>
  <c r="K37" i="1"/>
  <c r="F37" i="1"/>
  <c r="C37" i="1"/>
  <c r="AH36" i="1"/>
  <c r="AD36" i="1"/>
  <c r="T36" i="1"/>
  <c r="S36" i="1"/>
  <c r="R36" i="1"/>
  <c r="M36" i="1"/>
  <c r="L36" i="1"/>
  <c r="K36" i="1"/>
  <c r="F36" i="1"/>
  <c r="C36" i="1"/>
  <c r="AH35" i="1"/>
  <c r="AD35" i="1"/>
  <c r="T35" i="1"/>
  <c r="S35" i="1"/>
  <c r="R35" i="1"/>
  <c r="M35" i="1"/>
  <c r="L35" i="1"/>
  <c r="K35" i="1"/>
  <c r="F35" i="1"/>
  <c r="C35" i="1"/>
  <c r="AH34" i="1"/>
  <c r="AD34" i="1"/>
  <c r="T34" i="1"/>
  <c r="S34" i="1"/>
  <c r="R34" i="1"/>
  <c r="M34" i="1"/>
  <c r="L34" i="1"/>
  <c r="K34" i="1"/>
  <c r="F34" i="1"/>
  <c r="C34" i="1"/>
  <c r="AD33" i="1"/>
  <c r="T33" i="1"/>
  <c r="S33" i="1"/>
  <c r="R33" i="1"/>
  <c r="M33" i="1"/>
  <c r="L33" i="1"/>
  <c r="K33" i="1"/>
  <c r="F33" i="1"/>
  <c r="C33" i="1"/>
  <c r="AH32" i="1"/>
  <c r="AD32" i="1"/>
  <c r="T32" i="1"/>
  <c r="S32" i="1"/>
  <c r="R32" i="1"/>
  <c r="M32" i="1"/>
  <c r="L32" i="1"/>
  <c r="K32" i="1"/>
  <c r="F32" i="1"/>
  <c r="C32" i="1"/>
  <c r="AH31" i="1"/>
  <c r="AD31" i="1"/>
  <c r="T31" i="1"/>
  <c r="S31" i="1"/>
  <c r="R31" i="1"/>
  <c r="M31" i="1"/>
  <c r="L31" i="1"/>
  <c r="K31" i="1"/>
  <c r="F31" i="1"/>
  <c r="C31" i="1"/>
  <c r="AH30" i="1"/>
  <c r="AD30" i="1"/>
  <c r="T30" i="1"/>
  <c r="S30" i="1"/>
  <c r="R30" i="1"/>
  <c r="M30" i="1"/>
  <c r="L30" i="1"/>
  <c r="K30" i="1"/>
  <c r="F30" i="1"/>
  <c r="C30" i="1"/>
  <c r="AH29" i="1"/>
  <c r="AD29" i="1"/>
  <c r="T29" i="1"/>
  <c r="S29" i="1"/>
  <c r="R29" i="1"/>
  <c r="M29" i="1"/>
  <c r="L29" i="1"/>
  <c r="K29" i="1"/>
  <c r="F29" i="1"/>
  <c r="C29" i="1"/>
  <c r="AH28" i="1"/>
  <c r="AD28" i="1"/>
  <c r="T28" i="1"/>
  <c r="S28" i="1"/>
  <c r="R28" i="1"/>
  <c r="M28" i="1"/>
  <c r="L28" i="1"/>
  <c r="K28" i="1"/>
  <c r="F28" i="1"/>
  <c r="C28" i="1"/>
  <c r="AH27" i="1"/>
  <c r="AD27" i="1"/>
  <c r="T27" i="1"/>
  <c r="S27" i="1"/>
  <c r="R27" i="1"/>
  <c r="M27" i="1"/>
  <c r="L27" i="1"/>
  <c r="K27" i="1"/>
  <c r="F27" i="1"/>
  <c r="C27" i="1"/>
  <c r="AH26" i="1"/>
  <c r="AD26" i="1"/>
  <c r="T26" i="1"/>
  <c r="S26" i="1"/>
  <c r="R26" i="1"/>
  <c r="M26" i="1"/>
  <c r="L26" i="1"/>
  <c r="K26" i="1"/>
  <c r="F26" i="1"/>
  <c r="C26" i="1"/>
  <c r="AH25" i="1"/>
  <c r="AD25" i="1"/>
  <c r="T25" i="1"/>
  <c r="S25" i="1"/>
  <c r="R25" i="1"/>
  <c r="M25" i="1"/>
  <c r="L25" i="1"/>
  <c r="K25" i="1"/>
  <c r="F25" i="1"/>
  <c r="C25" i="1"/>
  <c r="AH24" i="1"/>
  <c r="AD24" i="1"/>
  <c r="T24" i="1"/>
  <c r="S24" i="1"/>
  <c r="R24" i="1"/>
  <c r="M24" i="1"/>
  <c r="L24" i="1"/>
  <c r="K24" i="1"/>
  <c r="F24" i="1"/>
  <c r="C24" i="1"/>
  <c r="AH23" i="1"/>
  <c r="AD23" i="1"/>
  <c r="T23" i="1"/>
  <c r="S23" i="1"/>
  <c r="R23" i="1"/>
  <c r="M23" i="1"/>
  <c r="L23" i="1"/>
  <c r="K23" i="1"/>
  <c r="F23" i="1"/>
  <c r="C23" i="1"/>
  <c r="AH22" i="1"/>
  <c r="AD22" i="1"/>
  <c r="T22" i="1"/>
  <c r="S22" i="1"/>
  <c r="R22" i="1"/>
  <c r="M22" i="1"/>
  <c r="L22" i="1"/>
  <c r="K22" i="1"/>
  <c r="F22" i="1"/>
  <c r="C22" i="1"/>
  <c r="AH21" i="1"/>
  <c r="AD21" i="1"/>
  <c r="T21" i="1"/>
  <c r="S21" i="1"/>
  <c r="R21" i="1"/>
  <c r="M21" i="1"/>
  <c r="L21" i="1"/>
  <c r="K21" i="1"/>
  <c r="F21" i="1"/>
  <c r="C21" i="1"/>
  <c r="AH20" i="1"/>
  <c r="AD20" i="1"/>
  <c r="T20" i="1"/>
  <c r="S20" i="1"/>
  <c r="R20" i="1"/>
  <c r="M20" i="1"/>
  <c r="L20" i="1"/>
  <c r="K20" i="1"/>
  <c r="F20" i="1"/>
  <c r="C20" i="1"/>
  <c r="AH19" i="1"/>
  <c r="AD19" i="1"/>
  <c r="T19" i="1"/>
  <c r="S19" i="1"/>
  <c r="R19" i="1"/>
  <c r="M19" i="1"/>
  <c r="L19" i="1"/>
  <c r="K19" i="1"/>
  <c r="F19" i="1"/>
  <c r="C19" i="1"/>
  <c r="AH18" i="1"/>
  <c r="AD18" i="1"/>
  <c r="T18" i="1"/>
  <c r="S18" i="1"/>
  <c r="R18" i="1"/>
  <c r="M18" i="1"/>
  <c r="L18" i="1"/>
  <c r="K18" i="1"/>
  <c r="F18" i="1"/>
  <c r="C18" i="1"/>
  <c r="AH17" i="1"/>
  <c r="AD17" i="1"/>
  <c r="T17" i="1"/>
  <c r="S17" i="1"/>
  <c r="R17" i="1"/>
  <c r="M17" i="1"/>
  <c r="L17" i="1"/>
  <c r="K17" i="1"/>
  <c r="F17" i="1"/>
  <c r="C17" i="1"/>
  <c r="AH16" i="1"/>
  <c r="AD16" i="1"/>
  <c r="T16" i="1"/>
  <c r="S16" i="1"/>
  <c r="R16" i="1"/>
  <c r="M16" i="1"/>
  <c r="L16" i="1"/>
  <c r="K16" i="1"/>
  <c r="F16" i="1"/>
  <c r="C16" i="1"/>
  <c r="AH15" i="1"/>
  <c r="AD15" i="1"/>
  <c r="T15" i="1"/>
  <c r="S15" i="1"/>
  <c r="R15" i="1"/>
  <c r="M15" i="1"/>
  <c r="L15" i="1"/>
  <c r="K15" i="1"/>
  <c r="F15" i="1"/>
  <c r="C15" i="1"/>
  <c r="AH14" i="1"/>
  <c r="AD14" i="1"/>
  <c r="T14" i="1"/>
  <c r="S14" i="1"/>
  <c r="R14" i="1"/>
  <c r="M14" i="1"/>
  <c r="L14" i="1"/>
  <c r="K14" i="1"/>
  <c r="F14" i="1"/>
  <c r="C14" i="1"/>
  <c r="AH13" i="1"/>
  <c r="AD13" i="1"/>
  <c r="T13" i="1"/>
  <c r="S13" i="1"/>
  <c r="R13" i="1"/>
  <c r="M13" i="1"/>
  <c r="L13" i="1"/>
  <c r="K13" i="1"/>
  <c r="F13" i="1"/>
  <c r="C13" i="1"/>
  <c r="AH12" i="1"/>
  <c r="AD12" i="1"/>
  <c r="T12" i="1"/>
  <c r="S12" i="1"/>
  <c r="R12" i="1"/>
  <c r="M12" i="1"/>
  <c r="L12" i="1"/>
  <c r="K12" i="1"/>
  <c r="F12" i="1"/>
  <c r="C12" i="1"/>
  <c r="AH11" i="1"/>
  <c r="AD11" i="1"/>
  <c r="T11" i="1"/>
  <c r="S11" i="1"/>
  <c r="R11" i="1"/>
  <c r="M11" i="1"/>
  <c r="L11" i="1"/>
  <c r="K11" i="1"/>
  <c r="F11" i="1"/>
  <c r="C11" i="1"/>
  <c r="AH10" i="1"/>
  <c r="AD10" i="1"/>
  <c r="T10" i="1"/>
  <c r="S10" i="1"/>
  <c r="R10" i="1"/>
  <c r="M10" i="1"/>
  <c r="L10" i="1"/>
  <c r="K10" i="1"/>
  <c r="F10" i="1"/>
  <c r="C10" i="1"/>
  <c r="AH9" i="1"/>
  <c r="AD9" i="1"/>
  <c r="T9" i="1"/>
  <c r="S9" i="1"/>
  <c r="R9" i="1"/>
  <c r="M9" i="1"/>
  <c r="L9" i="1"/>
  <c r="K9" i="1"/>
  <c r="F9" i="1"/>
  <c r="C9" i="1"/>
  <c r="AH8" i="1"/>
  <c r="AD8" i="1"/>
  <c r="T8" i="1"/>
  <c r="S8" i="1"/>
  <c r="R8" i="1"/>
  <c r="M8" i="1"/>
  <c r="L8" i="1"/>
  <c r="K8" i="1"/>
  <c r="F8" i="1"/>
  <c r="C8" i="1"/>
  <c r="AH7" i="1"/>
  <c r="AD7" i="1"/>
  <c r="T7" i="1"/>
  <c r="S7" i="1"/>
  <c r="R7" i="1"/>
  <c r="M7" i="1"/>
  <c r="L7" i="1"/>
  <c r="K7" i="1"/>
  <c r="F7" i="1"/>
  <c r="C7" i="1"/>
  <c r="AH6" i="1"/>
  <c r="AD6" i="1"/>
  <c r="AA6" i="1"/>
  <c r="Z6" i="1"/>
  <c r="Y6" i="1"/>
  <c r="T6" i="1"/>
  <c r="S6" i="1"/>
  <c r="R6" i="1"/>
  <c r="M6" i="1"/>
  <c r="L6" i="1"/>
  <c r="K6" i="1"/>
  <c r="F6" i="1"/>
  <c r="C6" i="1"/>
  <c r="AG3" i="1" l="1"/>
  <c r="AC3" i="1"/>
  <c r="V3" i="1"/>
  <c r="O3" i="1"/>
  <c r="H3" i="1"/>
  <c r="E3" i="1"/>
  <c r="C3" i="1"/>
  <c r="AC40" i="1"/>
  <c r="AD41" i="1"/>
  <c r="AJ7" i="1" l="1"/>
  <c r="AJ8" i="1"/>
  <c r="AJ11" i="1"/>
  <c r="AJ12" i="1"/>
  <c r="AJ13" i="1"/>
  <c r="AJ14" i="1"/>
  <c r="AJ15" i="1"/>
  <c r="AJ16" i="1"/>
  <c r="AJ17" i="1"/>
  <c r="AJ18" i="1"/>
  <c r="AJ19" i="1"/>
  <c r="AJ20" i="1"/>
  <c r="AJ21" i="1"/>
  <c r="AJ22" i="1"/>
  <c r="AJ23" i="1"/>
  <c r="AJ24" i="1"/>
  <c r="AJ25" i="1"/>
  <c r="AJ26" i="1"/>
  <c r="AJ27" i="1"/>
  <c r="AJ28" i="1"/>
  <c r="AJ29" i="1"/>
  <c r="AJ31" i="1"/>
  <c r="AJ33" i="1"/>
  <c r="AJ34" i="1"/>
  <c r="AJ35" i="1"/>
  <c r="AJ36" i="1"/>
  <c r="AJ37" i="1"/>
  <c r="AJ38" i="1"/>
  <c r="AJ39" i="1"/>
  <c r="AJ40" i="1"/>
  <c r="AI7" i="1"/>
  <c r="AK7" i="1" s="1"/>
  <c r="AI8" i="1"/>
  <c r="AK8" i="1" s="1"/>
  <c r="AI11" i="1"/>
  <c r="AK11" i="1" s="1"/>
  <c r="AI12" i="1"/>
  <c r="AK12" i="1" s="1"/>
  <c r="AI13" i="1"/>
  <c r="AK13" i="1" s="1"/>
  <c r="AI14" i="1"/>
  <c r="AK14" i="1" s="1"/>
  <c r="AI15" i="1"/>
  <c r="AK15" i="1" s="1"/>
  <c r="AI16" i="1"/>
  <c r="AK16" i="1" s="1"/>
  <c r="AI17" i="1"/>
  <c r="AK17" i="1" s="1"/>
  <c r="AI18" i="1"/>
  <c r="AK18" i="1" s="1"/>
  <c r="AI19" i="1"/>
  <c r="AK19" i="1" s="1"/>
  <c r="AI20" i="1"/>
  <c r="AK20" i="1" s="1"/>
  <c r="AI21" i="1"/>
  <c r="AK21" i="1" s="1"/>
  <c r="AI22" i="1"/>
  <c r="AK22" i="1" s="1"/>
  <c r="AI23" i="1"/>
  <c r="AK23" i="1" s="1"/>
  <c r="AI24" i="1"/>
  <c r="AK24" i="1" s="1"/>
  <c r="AI25" i="1"/>
  <c r="AK25" i="1" s="1"/>
  <c r="AI26" i="1"/>
  <c r="AK26" i="1" s="1"/>
  <c r="AI27" i="1"/>
  <c r="AK27" i="1" s="1"/>
  <c r="AI28" i="1"/>
  <c r="AK28" i="1" s="1"/>
  <c r="AI29" i="1"/>
  <c r="AK29" i="1" s="1"/>
  <c r="AI31" i="1"/>
  <c r="AK31" i="1" s="1"/>
  <c r="AI33" i="1"/>
  <c r="AK33" i="1" s="1"/>
  <c r="AI34" i="1"/>
  <c r="AK34" i="1" s="1"/>
  <c r="AI35" i="1"/>
  <c r="AK35" i="1" s="1"/>
  <c r="AI36" i="1"/>
  <c r="AK36" i="1" s="1"/>
  <c r="AI37" i="1"/>
  <c r="AK37" i="1" s="1"/>
  <c r="AI38" i="1"/>
  <c r="AK38" i="1" s="1"/>
  <c r="AI39" i="1"/>
  <c r="AK39" i="1" s="1"/>
  <c r="AI40" i="1"/>
  <c r="AK40" i="1" s="1"/>
  <c r="V7" i="1"/>
  <c r="W7" i="1"/>
  <c r="X7" i="1"/>
  <c r="V8" i="1"/>
  <c r="W8" i="1"/>
  <c r="X8" i="1"/>
  <c r="V9" i="1"/>
  <c r="W9" i="1"/>
  <c r="X9" i="1"/>
  <c r="V10" i="1"/>
  <c r="W10" i="1"/>
  <c r="X10" i="1"/>
  <c r="V11" i="1"/>
  <c r="W11" i="1"/>
  <c r="X11" i="1"/>
  <c r="V12" i="1"/>
  <c r="W12" i="1"/>
  <c r="X12" i="1"/>
  <c r="V13" i="1"/>
  <c r="W13" i="1"/>
  <c r="X13" i="1"/>
  <c r="V14" i="1"/>
  <c r="W14" i="1"/>
  <c r="X14" i="1"/>
  <c r="V15" i="1"/>
  <c r="W15" i="1"/>
  <c r="X15" i="1"/>
  <c r="V16" i="1"/>
  <c r="W16" i="1"/>
  <c r="X16" i="1"/>
  <c r="V17" i="1"/>
  <c r="W17" i="1"/>
  <c r="X17" i="1"/>
  <c r="V18" i="1"/>
  <c r="W18" i="1"/>
  <c r="X18" i="1"/>
  <c r="V19" i="1"/>
  <c r="W19" i="1"/>
  <c r="X19" i="1"/>
  <c r="V20" i="1"/>
  <c r="W20" i="1"/>
  <c r="X20" i="1"/>
  <c r="V21" i="1"/>
  <c r="W21" i="1"/>
  <c r="X21" i="1"/>
  <c r="V22" i="1"/>
  <c r="W22" i="1"/>
  <c r="X22" i="1"/>
  <c r="V23" i="1"/>
  <c r="W23" i="1"/>
  <c r="X23" i="1"/>
  <c r="V24" i="1"/>
  <c r="W24" i="1"/>
  <c r="X24" i="1"/>
  <c r="V25" i="1"/>
  <c r="W25" i="1"/>
  <c r="X25" i="1"/>
  <c r="V26" i="1"/>
  <c r="W26" i="1"/>
  <c r="X26" i="1"/>
  <c r="V27" i="1"/>
  <c r="W27" i="1"/>
  <c r="X27" i="1"/>
  <c r="V28" i="1"/>
  <c r="W28" i="1"/>
  <c r="X28" i="1"/>
  <c r="V29" i="1"/>
  <c r="W29" i="1"/>
  <c r="X29" i="1"/>
  <c r="V30" i="1"/>
  <c r="W30" i="1"/>
  <c r="X30" i="1"/>
  <c r="V31" i="1"/>
  <c r="W31" i="1"/>
  <c r="X31" i="1"/>
  <c r="V32" i="1"/>
  <c r="W32" i="1"/>
  <c r="X32" i="1"/>
  <c r="V33" i="1"/>
  <c r="W33" i="1"/>
  <c r="X33" i="1"/>
  <c r="V34" i="1"/>
  <c r="W34" i="1"/>
  <c r="X34" i="1"/>
  <c r="V35" i="1"/>
  <c r="W35" i="1"/>
  <c r="X35" i="1"/>
  <c r="V36" i="1"/>
  <c r="W36" i="1"/>
  <c r="X36" i="1"/>
  <c r="V37" i="1"/>
  <c r="W37" i="1"/>
  <c r="X37" i="1"/>
  <c r="V38" i="1"/>
  <c r="W38" i="1"/>
  <c r="X38" i="1"/>
  <c r="V39" i="1"/>
  <c r="W39" i="1"/>
  <c r="X39" i="1"/>
  <c r="V40" i="1"/>
  <c r="W40" i="1"/>
  <c r="X40" i="1"/>
  <c r="X6" i="1"/>
  <c r="W6" i="1"/>
  <c r="V6" i="1"/>
  <c r="O7" i="1"/>
  <c r="P7" i="1"/>
  <c r="Q7" i="1"/>
  <c r="AF7" i="1" s="1"/>
  <c r="O8" i="1"/>
  <c r="P8" i="1"/>
  <c r="Q8" i="1"/>
  <c r="AF8" i="1" s="1"/>
  <c r="O9" i="1"/>
  <c r="P9" i="1"/>
  <c r="Q9" i="1"/>
  <c r="AF9" i="1" s="1"/>
  <c r="O10" i="1"/>
  <c r="P10" i="1"/>
  <c r="Q10" i="1"/>
  <c r="AF10" i="1" s="1"/>
  <c r="O11" i="1"/>
  <c r="P11" i="1"/>
  <c r="Q11" i="1"/>
  <c r="AF11" i="1" s="1"/>
  <c r="O12" i="1"/>
  <c r="P12" i="1"/>
  <c r="Q12" i="1"/>
  <c r="AF12" i="1" s="1"/>
  <c r="O13" i="1"/>
  <c r="P13" i="1"/>
  <c r="Q13" i="1"/>
  <c r="AF13" i="1" s="1"/>
  <c r="O14" i="1"/>
  <c r="P14" i="1"/>
  <c r="Q14" i="1"/>
  <c r="AF14" i="1" s="1"/>
  <c r="O15" i="1"/>
  <c r="P15" i="1"/>
  <c r="Q15" i="1"/>
  <c r="AF15" i="1" s="1"/>
  <c r="O16" i="1"/>
  <c r="P16" i="1"/>
  <c r="Q16" i="1"/>
  <c r="AF16" i="1" s="1"/>
  <c r="O17" i="1"/>
  <c r="P17" i="1"/>
  <c r="Q17" i="1"/>
  <c r="AF17" i="1" s="1"/>
  <c r="O18" i="1"/>
  <c r="P18" i="1"/>
  <c r="Q18" i="1"/>
  <c r="AF18" i="1" s="1"/>
  <c r="O19" i="1"/>
  <c r="P19" i="1"/>
  <c r="Q19" i="1"/>
  <c r="AF19" i="1" s="1"/>
  <c r="O20" i="1"/>
  <c r="P20" i="1"/>
  <c r="Q20" i="1"/>
  <c r="AF20" i="1" s="1"/>
  <c r="O21" i="1"/>
  <c r="P21" i="1"/>
  <c r="Q21" i="1"/>
  <c r="AF21" i="1" s="1"/>
  <c r="O22" i="1"/>
  <c r="P22" i="1"/>
  <c r="Q22" i="1"/>
  <c r="AF22" i="1" s="1"/>
  <c r="O23" i="1"/>
  <c r="P23" i="1"/>
  <c r="Q23" i="1"/>
  <c r="AF23" i="1" s="1"/>
  <c r="O24" i="1"/>
  <c r="P24" i="1"/>
  <c r="Q24" i="1"/>
  <c r="AF24" i="1" s="1"/>
  <c r="O25" i="1"/>
  <c r="P25" i="1"/>
  <c r="Q25" i="1"/>
  <c r="AF25" i="1" s="1"/>
  <c r="O26" i="1"/>
  <c r="P26" i="1"/>
  <c r="Q26" i="1"/>
  <c r="AF26" i="1" s="1"/>
  <c r="O27" i="1"/>
  <c r="P27" i="1"/>
  <c r="Q27" i="1"/>
  <c r="AF27" i="1" s="1"/>
  <c r="O28" i="1"/>
  <c r="P28" i="1"/>
  <c r="Q28" i="1"/>
  <c r="AF28" i="1" s="1"/>
  <c r="O29" i="1"/>
  <c r="P29" i="1"/>
  <c r="Q29" i="1"/>
  <c r="AF29" i="1" s="1"/>
  <c r="O30" i="1"/>
  <c r="P30" i="1"/>
  <c r="Q30" i="1"/>
  <c r="AF30" i="1" s="1"/>
  <c r="O31" i="1"/>
  <c r="P31" i="1"/>
  <c r="Q31" i="1"/>
  <c r="AF31" i="1" s="1"/>
  <c r="O32" i="1"/>
  <c r="P32" i="1"/>
  <c r="Q32" i="1"/>
  <c r="AF32" i="1" s="1"/>
  <c r="O33" i="1"/>
  <c r="P33" i="1"/>
  <c r="Q33" i="1"/>
  <c r="AF33" i="1" s="1"/>
  <c r="O34" i="1"/>
  <c r="P34" i="1"/>
  <c r="Q34" i="1"/>
  <c r="AF34" i="1" s="1"/>
  <c r="O35" i="1"/>
  <c r="P35" i="1"/>
  <c r="Q35" i="1"/>
  <c r="AF35" i="1" s="1"/>
  <c r="O36" i="1"/>
  <c r="P36" i="1"/>
  <c r="Q36" i="1"/>
  <c r="AF36" i="1" s="1"/>
  <c r="O37" i="1"/>
  <c r="P37" i="1"/>
  <c r="Q37" i="1"/>
  <c r="AF37" i="1" s="1"/>
  <c r="O38" i="1"/>
  <c r="P38" i="1"/>
  <c r="Q38" i="1"/>
  <c r="AF38" i="1" s="1"/>
  <c r="O39" i="1"/>
  <c r="P39" i="1"/>
  <c r="Q39" i="1"/>
  <c r="AF39" i="1" s="1"/>
  <c r="O40" i="1"/>
  <c r="P40" i="1"/>
  <c r="Q40" i="1"/>
  <c r="AF40" i="1" s="1"/>
  <c r="Q6" i="1"/>
  <c r="AF6" i="1" s="1"/>
  <c r="P6" i="1"/>
  <c r="O6" i="1"/>
  <c r="H40" i="1"/>
  <c r="I40" i="1"/>
  <c r="J40" i="1"/>
  <c r="H7" i="1"/>
  <c r="I7" i="1"/>
  <c r="J7" i="1"/>
  <c r="H8" i="1"/>
  <c r="I8" i="1"/>
  <c r="J8" i="1"/>
  <c r="H9" i="1"/>
  <c r="I9" i="1"/>
  <c r="J9" i="1"/>
  <c r="H10" i="1"/>
  <c r="I10" i="1"/>
  <c r="J10" i="1"/>
  <c r="H11" i="1"/>
  <c r="I11" i="1"/>
  <c r="J11" i="1"/>
  <c r="H12" i="1"/>
  <c r="I12" i="1"/>
  <c r="J12" i="1"/>
  <c r="H13" i="1"/>
  <c r="I13" i="1"/>
  <c r="J13" i="1"/>
  <c r="H14" i="1"/>
  <c r="I14" i="1"/>
  <c r="J14" i="1"/>
  <c r="H15" i="1"/>
  <c r="I15" i="1"/>
  <c r="J15" i="1"/>
  <c r="H16" i="1"/>
  <c r="I16" i="1"/>
  <c r="J16" i="1"/>
  <c r="H17" i="1"/>
  <c r="I17" i="1"/>
  <c r="J17" i="1"/>
  <c r="H18" i="1"/>
  <c r="I18" i="1"/>
  <c r="J18" i="1"/>
  <c r="H19" i="1"/>
  <c r="I19" i="1"/>
  <c r="J19" i="1"/>
  <c r="H20" i="1"/>
  <c r="I20" i="1"/>
  <c r="J20" i="1"/>
  <c r="H21" i="1"/>
  <c r="I21" i="1"/>
  <c r="J21" i="1"/>
  <c r="H22" i="1"/>
  <c r="I22" i="1"/>
  <c r="J22" i="1"/>
  <c r="H23" i="1"/>
  <c r="I23" i="1"/>
  <c r="J23" i="1"/>
  <c r="H24" i="1"/>
  <c r="I24" i="1"/>
  <c r="J24" i="1"/>
  <c r="H25" i="1"/>
  <c r="I25" i="1"/>
  <c r="J25" i="1"/>
  <c r="H26" i="1"/>
  <c r="I26" i="1"/>
  <c r="J26" i="1"/>
  <c r="H27" i="1"/>
  <c r="I27" i="1"/>
  <c r="J27" i="1"/>
  <c r="H28" i="1"/>
  <c r="I28" i="1"/>
  <c r="J28" i="1"/>
  <c r="H29" i="1"/>
  <c r="I29" i="1"/>
  <c r="J29" i="1"/>
  <c r="H30" i="1"/>
  <c r="I30" i="1"/>
  <c r="J30" i="1"/>
  <c r="H31" i="1"/>
  <c r="I31" i="1"/>
  <c r="J31" i="1"/>
  <c r="H32" i="1"/>
  <c r="I32" i="1"/>
  <c r="J32" i="1"/>
  <c r="H33" i="1"/>
  <c r="I33" i="1"/>
  <c r="J33" i="1"/>
  <c r="H34" i="1"/>
  <c r="I34" i="1"/>
  <c r="J34" i="1"/>
  <c r="H35" i="1"/>
  <c r="I35" i="1"/>
  <c r="J35" i="1"/>
  <c r="H36" i="1"/>
  <c r="I36" i="1"/>
  <c r="J36" i="1"/>
  <c r="H37" i="1"/>
  <c r="I37" i="1"/>
  <c r="J37" i="1"/>
  <c r="H38" i="1"/>
  <c r="I38" i="1"/>
  <c r="J38" i="1"/>
  <c r="H39" i="1"/>
  <c r="I39" i="1"/>
  <c r="J39" i="1"/>
  <c r="J6" i="1"/>
  <c r="I6" i="1"/>
  <c r="H6" i="1"/>
  <c r="N6" i="1" l="1"/>
  <c r="AF41" i="1"/>
  <c r="AG7" i="1" l="1"/>
  <c r="AG8" i="1"/>
  <c r="AG9" i="1"/>
  <c r="AG10" i="1"/>
  <c r="AG11" i="1"/>
  <c r="AG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6" i="1"/>
  <c r="AI32" i="1" l="1"/>
  <c r="AK32" i="1" s="1"/>
  <c r="AJ32" i="1"/>
  <c r="AI10" i="1"/>
  <c r="AK10" i="1" s="1"/>
  <c r="AJ10" i="1"/>
  <c r="AJ30" i="1"/>
  <c r="AI30" i="1"/>
  <c r="AK30" i="1" s="1"/>
  <c r="AJ6" i="1"/>
  <c r="AI6" i="1"/>
  <c r="AK6" i="1" s="1"/>
  <c r="AI9" i="1"/>
  <c r="AK9" i="1" s="1"/>
  <c r="AJ9" i="1"/>
  <c r="AB8" i="1"/>
  <c r="AB9" i="1"/>
  <c r="AB10" i="1"/>
  <c r="AB11" i="1"/>
  <c r="AB12" i="1"/>
  <c r="AB13" i="1"/>
  <c r="AB14" i="1"/>
  <c r="AB16" i="1"/>
  <c r="AB18" i="1"/>
  <c r="AB19" i="1"/>
  <c r="AB20" i="1"/>
  <c r="AB21" i="1"/>
  <c r="AB22" i="1"/>
  <c r="AB25" i="1"/>
  <c r="AB26" i="1"/>
  <c r="AB27" i="1"/>
  <c r="AB28" i="1"/>
  <c r="AB29" i="1"/>
  <c r="AB30" i="1"/>
  <c r="AB33" i="1"/>
  <c r="AB34" i="1"/>
  <c r="AB35" i="1"/>
  <c r="AB36" i="1"/>
  <c r="AB37" i="1"/>
  <c r="AB38" i="1"/>
  <c r="AB39" i="1"/>
  <c r="AB40" i="1"/>
  <c r="AB6" i="1"/>
  <c r="U7" i="1"/>
  <c r="U8" i="1"/>
  <c r="U9" i="1"/>
  <c r="U10" i="1"/>
  <c r="U11" i="1"/>
  <c r="U12" i="1"/>
  <c r="U14" i="1"/>
  <c r="U15" i="1"/>
  <c r="U16" i="1"/>
  <c r="U17" i="1"/>
  <c r="U18" i="1"/>
  <c r="U19" i="1"/>
  <c r="U20" i="1"/>
  <c r="U21" i="1"/>
  <c r="U22" i="1"/>
  <c r="U23" i="1"/>
  <c r="U24" i="1"/>
  <c r="U25" i="1"/>
  <c r="U26" i="1"/>
  <c r="U27" i="1"/>
  <c r="U29" i="1"/>
  <c r="U30" i="1"/>
  <c r="U31" i="1"/>
  <c r="U32" i="1"/>
  <c r="U33" i="1"/>
  <c r="U34" i="1"/>
  <c r="U35" i="1"/>
  <c r="U36" i="1"/>
  <c r="U37" i="1"/>
  <c r="U38" i="1"/>
  <c r="U39" i="1"/>
  <c r="U40" i="1"/>
  <c r="U6" i="1"/>
  <c r="N7" i="1"/>
  <c r="N8" i="1"/>
  <c r="N9" i="1"/>
  <c r="N10" i="1"/>
  <c r="N11" i="1"/>
  <c r="N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E35" i="1"/>
  <c r="AC39" i="1"/>
  <c r="AC38" i="1"/>
  <c r="AC37" i="1"/>
  <c r="AC36" i="1"/>
  <c r="AC35" i="1"/>
  <c r="AC34" i="1"/>
  <c r="AC33" i="1"/>
  <c r="AC32" i="1"/>
  <c r="AC31" i="1"/>
  <c r="AC30" i="1"/>
  <c r="AC29" i="1"/>
  <c r="AC28" i="1"/>
  <c r="AC27" i="1"/>
  <c r="AC26" i="1"/>
  <c r="AC25" i="1"/>
  <c r="AC24" i="1"/>
  <c r="AC23" i="1"/>
  <c r="AC22" i="1"/>
  <c r="AC21" i="1"/>
  <c r="AC20" i="1"/>
  <c r="AC19" i="1"/>
  <c r="AC18" i="1"/>
  <c r="AC17" i="1"/>
  <c r="AC16" i="1"/>
  <c r="AC15" i="1"/>
  <c r="AC14" i="1"/>
  <c r="AC13" i="1"/>
  <c r="AC12" i="1"/>
  <c r="AC11" i="1"/>
  <c r="AC10" i="1"/>
  <c r="AC9" i="1"/>
  <c r="AC8" i="1"/>
  <c r="AC7" i="1"/>
  <c r="AB31" i="1"/>
  <c r="AB23" i="1"/>
  <c r="AB17" i="1"/>
  <c r="AB15" i="1"/>
  <c r="AB7" i="1"/>
  <c r="E40" i="1"/>
  <c r="AE40" i="1" s="1"/>
  <c r="E39" i="1"/>
  <c r="E38" i="1"/>
  <c r="AE38" i="1" s="1"/>
  <c r="E37" i="1"/>
  <c r="E36" i="1"/>
  <c r="E34" i="1"/>
  <c r="E33" i="1"/>
  <c r="AE33" i="1" s="1"/>
  <c r="E32" i="1"/>
  <c r="AE32" i="1" s="1"/>
  <c r="E31" i="1"/>
  <c r="E30" i="1"/>
  <c r="AE30" i="1" s="1"/>
  <c r="E29" i="1"/>
  <c r="AE29" i="1" s="1"/>
  <c r="E28" i="1"/>
  <c r="E27" i="1"/>
  <c r="E26" i="1"/>
  <c r="E25" i="1"/>
  <c r="AE25" i="1" s="1"/>
  <c r="E24" i="1"/>
  <c r="AE24" i="1" s="1"/>
  <c r="E23" i="1"/>
  <c r="E22" i="1"/>
  <c r="AE22" i="1" s="1"/>
  <c r="E21" i="1"/>
  <c r="AE21" i="1" s="1"/>
  <c r="E20" i="1"/>
  <c r="E19" i="1"/>
  <c r="E18" i="1"/>
  <c r="E17" i="1"/>
  <c r="AE17" i="1" s="1"/>
  <c r="E16" i="1"/>
  <c r="AE16" i="1" s="1"/>
  <c r="E15" i="1"/>
  <c r="E14" i="1"/>
  <c r="AE14" i="1" s="1"/>
  <c r="E13" i="1"/>
  <c r="AE13" i="1" s="1"/>
  <c r="E12" i="1"/>
  <c r="E11" i="1"/>
  <c r="E10" i="1"/>
  <c r="E9" i="1"/>
  <c r="AE9" i="1" s="1"/>
  <c r="E8" i="1"/>
  <c r="AE8" i="1" s="1"/>
  <c r="E7" i="1"/>
  <c r="AC6" i="1"/>
  <c r="E6" i="1"/>
  <c r="AE6" i="1" s="1"/>
  <c r="B40" i="1"/>
  <c r="D40" i="1" s="1"/>
  <c r="A40" i="1"/>
  <c r="B39" i="1"/>
  <c r="D39" i="1" s="1"/>
  <c r="A39" i="1"/>
  <c r="B38" i="1"/>
  <c r="D38" i="1" s="1"/>
  <c r="A38" i="1"/>
  <c r="B37" i="1"/>
  <c r="D37" i="1" s="1"/>
  <c r="A37" i="1"/>
  <c r="B36" i="1"/>
  <c r="D36" i="1" s="1"/>
  <c r="A36" i="1"/>
  <c r="B35" i="1"/>
  <c r="D35" i="1" s="1"/>
  <c r="A35" i="1"/>
  <c r="B34" i="1"/>
  <c r="D34" i="1" s="1"/>
  <c r="A34" i="1"/>
  <c r="B33" i="1"/>
  <c r="D33" i="1" s="1"/>
  <c r="A33" i="1"/>
  <c r="B32" i="1"/>
  <c r="D32" i="1" s="1"/>
  <c r="A32" i="1"/>
  <c r="B31" i="1"/>
  <c r="D31" i="1" s="1"/>
  <c r="A31" i="1"/>
  <c r="B30" i="1"/>
  <c r="D30" i="1" s="1"/>
  <c r="A30" i="1"/>
  <c r="B29" i="1"/>
  <c r="D29" i="1" s="1"/>
  <c r="A29" i="1"/>
  <c r="B28" i="1"/>
  <c r="D28" i="1" s="1"/>
  <c r="A28" i="1"/>
  <c r="B27" i="1"/>
  <c r="D27" i="1" s="1"/>
  <c r="A27" i="1"/>
  <c r="B26" i="1"/>
  <c r="D26" i="1" s="1"/>
  <c r="A26" i="1"/>
  <c r="B25" i="1"/>
  <c r="D25" i="1" s="1"/>
  <c r="A25" i="1"/>
  <c r="B24" i="1"/>
  <c r="D24" i="1" s="1"/>
  <c r="A24" i="1"/>
  <c r="B23" i="1"/>
  <c r="D23" i="1" s="1"/>
  <c r="A23" i="1"/>
  <c r="B22" i="1"/>
  <c r="D22" i="1" s="1"/>
  <c r="A22" i="1"/>
  <c r="B21" i="1"/>
  <c r="D21" i="1" s="1"/>
  <c r="A21" i="1"/>
  <c r="B20" i="1"/>
  <c r="D20" i="1" s="1"/>
  <c r="A20" i="1"/>
  <c r="B19" i="1"/>
  <c r="D19" i="1" s="1"/>
  <c r="A19" i="1"/>
  <c r="B18" i="1"/>
  <c r="D18" i="1" s="1"/>
  <c r="A18" i="1"/>
  <c r="B17" i="1"/>
  <c r="D17" i="1" s="1"/>
  <c r="A17" i="1"/>
  <c r="B16" i="1"/>
  <c r="D16" i="1" s="1"/>
  <c r="A16" i="1"/>
  <c r="B15" i="1"/>
  <c r="D15" i="1" s="1"/>
  <c r="A15" i="1"/>
  <c r="B14" i="1"/>
  <c r="D14" i="1" s="1"/>
  <c r="A14" i="1"/>
  <c r="B13" i="1"/>
  <c r="D13" i="1" s="1"/>
  <c r="A13" i="1"/>
  <c r="B12" i="1"/>
  <c r="D12" i="1" s="1"/>
  <c r="A12" i="1"/>
  <c r="B11" i="1"/>
  <c r="D11" i="1" s="1"/>
  <c r="A11" i="1"/>
  <c r="B10" i="1"/>
  <c r="D10" i="1" s="1"/>
  <c r="A10" i="1"/>
  <c r="B9" i="1"/>
  <c r="D9" i="1" s="1"/>
  <c r="A9" i="1"/>
  <c r="B8" i="1"/>
  <c r="D8" i="1" s="1"/>
  <c r="A8" i="1"/>
  <c r="B7" i="1"/>
  <c r="D7" i="1" s="1"/>
  <c r="A7" i="1"/>
  <c r="B6" i="1"/>
  <c r="D6" i="1" s="1"/>
  <c r="A6" i="1"/>
  <c r="AB32" i="1"/>
  <c r="AB24" i="1"/>
  <c r="U28" i="1"/>
  <c r="U13" i="1"/>
  <c r="AE10" i="1" l="1"/>
  <c r="AE18" i="1"/>
  <c r="AE26" i="1"/>
  <c r="AE34" i="1"/>
  <c r="AE11" i="1"/>
  <c r="AE19" i="1"/>
  <c r="AE27" i="1"/>
  <c r="AE36" i="1"/>
  <c r="AE12" i="1"/>
  <c r="AE20" i="1"/>
  <c r="AE28" i="1"/>
  <c r="AE37" i="1"/>
  <c r="AE39" i="1"/>
  <c r="AE35" i="1"/>
  <c r="AE7" i="1"/>
  <c r="AE15" i="1"/>
  <c r="AE23" i="1"/>
  <c r="AE31" i="1"/>
  <c r="AC41" i="1"/>
  <c r="AD43" i="1" s="1"/>
  <c r="G18" i="1"/>
  <c r="G27" i="1"/>
  <c r="G28" i="1"/>
  <c r="G6" i="1"/>
  <c r="G13" i="1"/>
  <c r="G21" i="1"/>
  <c r="G29" i="1"/>
  <c r="G38" i="1"/>
  <c r="G14" i="1"/>
  <c r="G22" i="1"/>
  <c r="G30" i="1"/>
  <c r="G39" i="1"/>
  <c r="G10" i="1"/>
  <c r="G34" i="1"/>
  <c r="G19" i="1"/>
  <c r="G20" i="1"/>
  <c r="G7" i="1"/>
  <c r="G31" i="1"/>
  <c r="G32" i="1"/>
  <c r="G26" i="1"/>
  <c r="G11" i="1"/>
  <c r="G36" i="1"/>
  <c r="G12" i="1"/>
  <c r="G37" i="1"/>
  <c r="G15" i="1"/>
  <c r="G23" i="1"/>
  <c r="G40" i="1"/>
  <c r="G35" i="1"/>
  <c r="G8" i="1"/>
  <c r="G16" i="1"/>
  <c r="G24" i="1"/>
  <c r="G9" i="1"/>
  <c r="G17" i="1"/>
  <c r="G25" i="1"/>
  <c r="G33" i="1"/>
  <c r="AB41" i="1"/>
  <c r="AB43" i="1" s="1"/>
  <c r="B163" i="7" s="1"/>
  <c r="D41" i="1"/>
  <c r="D43" i="1" s="1"/>
  <c r="B39" i="7" s="1"/>
  <c r="N41" i="1"/>
  <c r="N43" i="1" s="1"/>
  <c r="B101" i="7" s="1"/>
  <c r="U41" i="1"/>
  <c r="U43" i="1" s="1"/>
  <c r="B132" i="7" s="1"/>
  <c r="AE41" i="1" l="1"/>
  <c r="AF43" i="1" s="1"/>
  <c r="G41" i="1"/>
  <c r="G43" i="1" s="1"/>
  <c r="B70" i="7" s="1"/>
  <c r="AK41" i="1"/>
  <c r="AE44" i="1" l="1"/>
  <c r="C44" i="1"/>
  <c r="H44" i="1"/>
  <c r="O44" i="1"/>
  <c r="V44" i="1"/>
  <c r="AK43" i="1"/>
  <c r="AG44" i="1" l="1"/>
  <c r="B258" i="7"/>
  <c r="E44" i="1"/>
  <c r="AC44" i="1"/>
</calcChain>
</file>

<file path=xl/sharedStrings.xml><?xml version="1.0" encoding="utf-8"?>
<sst xmlns="http://schemas.openxmlformats.org/spreadsheetml/2006/main" count="1414" uniqueCount="555">
  <si>
    <t>% Diff</t>
  </si>
  <si>
    <t>Room</t>
  </si>
  <si>
    <t>All rooms identified as unique in the report but not on site</t>
  </si>
  <si>
    <t>Proration</t>
  </si>
  <si>
    <t>Scale</t>
  </si>
  <si>
    <t>Definition</t>
  </si>
  <si>
    <t>Score</t>
  </si>
  <si>
    <t>ReportYear</t>
  </si>
  <si>
    <t>Fice</t>
  </si>
  <si>
    <t>Building</t>
  </si>
  <si>
    <t>Cip1</t>
  </si>
  <si>
    <t>Percent1</t>
  </si>
  <si>
    <t>Cip2</t>
  </si>
  <si>
    <t>Percent2</t>
  </si>
  <si>
    <t>Cip3</t>
  </si>
  <si>
    <t>Percent3</t>
  </si>
  <si>
    <t>Capacity</t>
  </si>
  <si>
    <t>110</t>
  </si>
  <si>
    <t>11</t>
  </si>
  <si>
    <t>00</t>
  </si>
  <si>
    <t>General Use</t>
  </si>
  <si>
    <t>310</t>
  </si>
  <si>
    <t>46</t>
  </si>
  <si>
    <t>81</t>
  </si>
  <si>
    <t>Central Operations</t>
  </si>
  <si>
    <t>315</t>
  </si>
  <si>
    <t>68</t>
  </si>
  <si>
    <t>82</t>
  </si>
  <si>
    <t>Functional Operations</t>
  </si>
  <si>
    <t>61</t>
  </si>
  <si>
    <t>63</t>
  </si>
  <si>
    <t>83</t>
  </si>
  <si>
    <t>Maintenance Operations</t>
  </si>
  <si>
    <t>67</t>
  </si>
  <si>
    <t>51</t>
  </si>
  <si>
    <t>43</t>
  </si>
  <si>
    <t>74</t>
  </si>
  <si>
    <t>Special Student Services</t>
  </si>
  <si>
    <t>62</t>
  </si>
  <si>
    <t>Computer and Information Sciences and Support Services</t>
  </si>
  <si>
    <t>650</t>
  </si>
  <si>
    <t>13</t>
  </si>
  <si>
    <t>Education</t>
  </si>
  <si>
    <t>410</t>
  </si>
  <si>
    <t>41</t>
  </si>
  <si>
    <t>25</t>
  </si>
  <si>
    <t>Library Science</t>
  </si>
  <si>
    <t>Actual</t>
  </si>
  <si>
    <t>Seats</t>
  </si>
  <si>
    <t>Actual (%)</t>
  </si>
  <si>
    <t>Diff</t>
  </si>
  <si>
    <t>Error</t>
  </si>
  <si>
    <t>Errors</t>
  </si>
  <si>
    <t>Space Use</t>
  </si>
  <si>
    <t>050</t>
  </si>
  <si>
    <t>WWW</t>
  </si>
  <si>
    <t>810</t>
  </si>
  <si>
    <t>05</t>
  </si>
  <si>
    <t>610</t>
  </si>
  <si>
    <t>33</t>
  </si>
  <si>
    <t>22</t>
  </si>
  <si>
    <t>710</t>
  </si>
  <si>
    <t>Criteria 1</t>
  </si>
  <si>
    <t>Criteria 2</t>
  </si>
  <si>
    <t>Criteria 3</t>
  </si>
  <si>
    <t>Criteria 4</t>
  </si>
  <si>
    <t>Criteria 5</t>
  </si>
  <si>
    <t>Criteria 6</t>
  </si>
  <si>
    <t>Criteria 7</t>
  </si>
  <si>
    <t>Criteria 8</t>
  </si>
  <si>
    <t>Space Use Code</t>
  </si>
  <si>
    <t>Space Use Code 
810, 815, 820, 825, 830, 835, 840, 845, 850, 855, 860, 865, 870, 880, 890, 895 Health Care Facilities 
Except with Functional Category Codes 11, 12, 15, 21, or 22</t>
  </si>
  <si>
    <t>Functional Category Codes 
02, 03, 04, 05, 06, and 07 Non-assigned Space
31, 32, 33, 34, and 35 Public Service,
42 Museums and Galleries,
52 Social and Cultural Development,
65 and 66 Faculty and Staff Auxiliary Services and Alumni Records,
91 and 92 Independent Operations</t>
  </si>
  <si>
    <t xml:space="preserve">Functional Category Codes 
55, 56, and 57 Student Auxiliary Service, Intercollegiate Athletics, and Student Health/Medical Services
Except with CIP Code 74 - Special Student Services </t>
  </si>
  <si>
    <t>CIP Codes 817500 Alumni Relations</t>
  </si>
  <si>
    <t>CIP Codes
72 and 73 - Intercollegiate Athletics and Support Facilities</t>
  </si>
  <si>
    <t>Space Use Code 
050, 060, and 070 Unclassified Areas
523 Athletic Facilities Spectator Seating,  
630 and 635 Food Facility and Service, 
660 and 665 Merchandising and Service, 
670 and 675 Recreation and Service, 
910, 919, 920, 935, 950, 955, and 970 Residential Facilities, 
M10, U10, W10, WWW, W01, W02, W03, W04, W05, W06, W07, XXX, X01, X02, X03,  X04, YYY, Y01, Y02, Y03, Y04, and ZZZ Non-Assignable Areas</t>
  </si>
  <si>
    <t>Building Condition
7 Mothballed facility currently excluded from routine operation and maintenance expense</t>
  </si>
  <si>
    <t>Building Type
6, 7 Residence, Single and Resident, Family
8, 9 Non-institutional Agency Buildings and Rental Property,
R Renovations that cause the entire building to be temporarily out of service</t>
  </si>
  <si>
    <t>02</t>
  </si>
  <si>
    <t>92</t>
  </si>
  <si>
    <t>55</t>
  </si>
  <si>
    <t>36</t>
  </si>
  <si>
    <t>56</t>
  </si>
  <si>
    <t>72</t>
  </si>
  <si>
    <t>53</t>
  </si>
  <si>
    <t>Reported</t>
  </si>
  <si>
    <t>E&amp;G Room Area</t>
  </si>
  <si>
    <t>Functional Category</t>
  </si>
  <si>
    <t>CIP Code</t>
  </si>
  <si>
    <t>Proration (%)</t>
  </si>
  <si>
    <t>Room Area (NASF)</t>
  </si>
  <si>
    <t>Institution:</t>
  </si>
  <si>
    <t>Non-Educational and General Space Criteria</t>
  </si>
  <si>
    <t>Peer Review Team - Room Review Worksheet</t>
  </si>
  <si>
    <t>Peer Review Team - Room Review Summary</t>
  </si>
  <si>
    <t>Educational and General</t>
  </si>
  <si>
    <t>Primary</t>
  </si>
  <si>
    <t>Secondary</t>
  </si>
  <si>
    <t>Tertiary</t>
  </si>
  <si>
    <t>Identifier</t>
  </si>
  <si>
    <t>Team Member Comments and Notes</t>
  </si>
  <si>
    <t>Seat Capacity</t>
  </si>
  <si>
    <t>01</t>
  </si>
  <si>
    <t>Agriculture, Agricultural Operations, and Related Sciences</t>
  </si>
  <si>
    <t>03</t>
  </si>
  <si>
    <t>Natural Resources and Conservation</t>
  </si>
  <si>
    <t>04</t>
  </si>
  <si>
    <t>Architecture and Related Services</t>
  </si>
  <si>
    <t>Area, Ethnic, Cultural, and Gender Studies</t>
  </si>
  <si>
    <t>09</t>
  </si>
  <si>
    <t>Communication, Journalism, and Related Programs</t>
  </si>
  <si>
    <t>10</t>
  </si>
  <si>
    <t>Communications Technologies/Technicians and Support Services</t>
  </si>
  <si>
    <t>12</t>
  </si>
  <si>
    <t>Personal and Culinary Services</t>
  </si>
  <si>
    <t>14</t>
  </si>
  <si>
    <t>Engineering</t>
  </si>
  <si>
    <t>15</t>
  </si>
  <si>
    <t>Engineering Technologies/Technicians</t>
  </si>
  <si>
    <t>16</t>
  </si>
  <si>
    <t>Foreign Languages, Literatures, and Linguistics</t>
  </si>
  <si>
    <t>19</t>
  </si>
  <si>
    <t>Family and Consumer Sciences/Human Sciences</t>
  </si>
  <si>
    <t>21</t>
  </si>
  <si>
    <t>Technology Education/Industrial Arts</t>
  </si>
  <si>
    <t>Legal Professions and Studies</t>
  </si>
  <si>
    <t>23</t>
  </si>
  <si>
    <t>English Language and Literature/Letters</t>
  </si>
  <si>
    <t>24</t>
  </si>
  <si>
    <t>Liberal Arts and Sciences, General Studies, and Humanities</t>
  </si>
  <si>
    <t>26</t>
  </si>
  <si>
    <t>Biological and Biomedical Sciences</t>
  </si>
  <si>
    <t>27</t>
  </si>
  <si>
    <t>Mathematics and Statistics</t>
  </si>
  <si>
    <t>28</t>
  </si>
  <si>
    <t>Reserve Officers’ Training Corps (JROTC, ROTC)</t>
  </si>
  <si>
    <t>29</t>
  </si>
  <si>
    <t>Military Technologies</t>
  </si>
  <si>
    <t>30</t>
  </si>
  <si>
    <t>Multi/Interdisciplinary Studies</t>
  </si>
  <si>
    <t>31</t>
  </si>
  <si>
    <t>Parks, Recreation, Leisure, and Fitness Studies</t>
  </si>
  <si>
    <t>32</t>
  </si>
  <si>
    <t>Basic Skills</t>
  </si>
  <si>
    <t>Citizenship Activities</t>
  </si>
  <si>
    <t>34</t>
  </si>
  <si>
    <t>Health-Related Knowledge and Skills</t>
  </si>
  <si>
    <t>35</t>
  </si>
  <si>
    <t>Interpersonal and Social Skills</t>
  </si>
  <si>
    <t>Leisure and Recreational Activities</t>
  </si>
  <si>
    <t>37</t>
  </si>
  <si>
    <t>Personal Awareness and Self-Improvement</t>
  </si>
  <si>
    <t>38</t>
  </si>
  <si>
    <t>Philosophy and Religious Studies</t>
  </si>
  <si>
    <t>39</t>
  </si>
  <si>
    <t>Theology and Religious Vocations</t>
  </si>
  <si>
    <t>40</t>
  </si>
  <si>
    <t>Physical Sciences</t>
  </si>
  <si>
    <t>Science Technologies/Technicians</t>
  </si>
  <si>
    <t>42</t>
  </si>
  <si>
    <t>Psychology</t>
  </si>
  <si>
    <t>Security and Protective Services</t>
  </si>
  <si>
    <t>44</t>
  </si>
  <si>
    <t>Public Administration and Social Service Professions</t>
  </si>
  <si>
    <t>45</t>
  </si>
  <si>
    <t>Social Sciences</t>
  </si>
  <si>
    <t>Construction Trades</t>
  </si>
  <si>
    <t>47</t>
  </si>
  <si>
    <t>Mechanic and Repair Technologies/Technicians</t>
  </si>
  <si>
    <t>48</t>
  </si>
  <si>
    <t>Precision Production</t>
  </si>
  <si>
    <t>49</t>
  </si>
  <si>
    <t>Transportation and Materials Moving</t>
  </si>
  <si>
    <t>50</t>
  </si>
  <si>
    <t>Visual and Performing Arts</t>
  </si>
  <si>
    <t>Health Professions and Related Clinical Sciences</t>
  </si>
  <si>
    <t>52</t>
  </si>
  <si>
    <t>Business, Management, Marketing, and Related Support Services</t>
  </si>
  <si>
    <t>54</t>
  </si>
  <si>
    <t>History</t>
  </si>
  <si>
    <t>60</t>
  </si>
  <si>
    <t>Dental, Medical, and Veterinary Residency Programs</t>
  </si>
  <si>
    <t>71</t>
  </si>
  <si>
    <t>Student Development</t>
  </si>
  <si>
    <t>73</t>
  </si>
  <si>
    <t>Supporting Facilities</t>
  </si>
  <si>
    <t>84</t>
  </si>
  <si>
    <t>General Health</t>
  </si>
  <si>
    <t>Intercollegiate Athletics</t>
  </si>
  <si>
    <t>060</t>
  </si>
  <si>
    <t>070</t>
  </si>
  <si>
    <t>100</t>
  </si>
  <si>
    <t>115</t>
  </si>
  <si>
    <t>210</t>
  </si>
  <si>
    <t>215</t>
  </si>
  <si>
    <t>220</t>
  </si>
  <si>
    <t>225</t>
  </si>
  <si>
    <t>230</t>
  </si>
  <si>
    <t>235</t>
  </si>
  <si>
    <t>250</t>
  </si>
  <si>
    <t>255</t>
  </si>
  <si>
    <t>350</t>
  </si>
  <si>
    <t>355</t>
  </si>
  <si>
    <t>420</t>
  </si>
  <si>
    <t>430</t>
  </si>
  <si>
    <t>440</t>
  </si>
  <si>
    <t>455</t>
  </si>
  <si>
    <t>510</t>
  </si>
  <si>
    <t>515</t>
  </si>
  <si>
    <t>520</t>
  </si>
  <si>
    <t>523</t>
  </si>
  <si>
    <t>525</t>
  </si>
  <si>
    <t>530</t>
  </si>
  <si>
    <t>535</t>
  </si>
  <si>
    <t>540</t>
  </si>
  <si>
    <t>545</t>
  </si>
  <si>
    <t>550</t>
  </si>
  <si>
    <t>555</t>
  </si>
  <si>
    <t>560</t>
  </si>
  <si>
    <t>570</t>
  </si>
  <si>
    <t>575</t>
  </si>
  <si>
    <t>580</t>
  </si>
  <si>
    <t>585</t>
  </si>
  <si>
    <t>590</t>
  </si>
  <si>
    <t>615</t>
  </si>
  <si>
    <t>620</t>
  </si>
  <si>
    <t>625</t>
  </si>
  <si>
    <t>630</t>
  </si>
  <si>
    <t>635</t>
  </si>
  <si>
    <t>640</t>
  </si>
  <si>
    <t>645</t>
  </si>
  <si>
    <t>655</t>
  </si>
  <si>
    <t>660</t>
  </si>
  <si>
    <t>665</t>
  </si>
  <si>
    <t>670</t>
  </si>
  <si>
    <t>675</t>
  </si>
  <si>
    <t>680</t>
  </si>
  <si>
    <t>685</t>
  </si>
  <si>
    <t>690</t>
  </si>
  <si>
    <t>715</t>
  </si>
  <si>
    <t>720</t>
  </si>
  <si>
    <t>725</t>
  </si>
  <si>
    <t>730</t>
  </si>
  <si>
    <t>735</t>
  </si>
  <si>
    <t>740</t>
  </si>
  <si>
    <t>745</t>
  </si>
  <si>
    <t>750</t>
  </si>
  <si>
    <t>755</t>
  </si>
  <si>
    <t>760</t>
  </si>
  <si>
    <t>770</t>
  </si>
  <si>
    <t>775</t>
  </si>
  <si>
    <t>815</t>
  </si>
  <si>
    <t>820</t>
  </si>
  <si>
    <t>830</t>
  </si>
  <si>
    <t>835</t>
  </si>
  <si>
    <t>840</t>
  </si>
  <si>
    <t>845</t>
  </si>
  <si>
    <t>850</t>
  </si>
  <si>
    <t>855</t>
  </si>
  <si>
    <t>860</t>
  </si>
  <si>
    <t>865</t>
  </si>
  <si>
    <t>870</t>
  </si>
  <si>
    <t>880</t>
  </si>
  <si>
    <t>890</t>
  </si>
  <si>
    <t>895</t>
  </si>
  <si>
    <t>910</t>
  </si>
  <si>
    <t>919</t>
  </si>
  <si>
    <t>920</t>
  </si>
  <si>
    <t>935</t>
  </si>
  <si>
    <t>950</t>
  </si>
  <si>
    <t>955</t>
  </si>
  <si>
    <t>970</t>
  </si>
  <si>
    <t>M10</t>
  </si>
  <si>
    <t>U10</t>
  </si>
  <si>
    <t>W01</t>
  </si>
  <si>
    <t>W02</t>
  </si>
  <si>
    <t>W03</t>
  </si>
  <si>
    <t>W04</t>
  </si>
  <si>
    <t>W05</t>
  </si>
  <si>
    <t>W06</t>
  </si>
  <si>
    <t>W07</t>
  </si>
  <si>
    <t>W10</t>
  </si>
  <si>
    <t>X01</t>
  </si>
  <si>
    <t>X02</t>
  </si>
  <si>
    <t>X03</t>
  </si>
  <si>
    <t>X04</t>
  </si>
  <si>
    <t>XXX</t>
  </si>
  <si>
    <t>Y01</t>
  </si>
  <si>
    <t>Y02</t>
  </si>
  <si>
    <t>Y03</t>
  </si>
  <si>
    <t>Y04</t>
  </si>
  <si>
    <t>YYY</t>
  </si>
  <si>
    <t>ZZZ</t>
  </si>
  <si>
    <t>Name</t>
  </si>
  <si>
    <t>06</t>
  </si>
  <si>
    <t>07</t>
  </si>
  <si>
    <t>17</t>
  </si>
  <si>
    <t>18</t>
  </si>
  <si>
    <t>20</t>
  </si>
  <si>
    <t>57</t>
  </si>
  <si>
    <t>64</t>
  </si>
  <si>
    <t>65</t>
  </si>
  <si>
    <t>66</t>
  </si>
  <si>
    <t>69</t>
  </si>
  <si>
    <t>70</t>
  </si>
  <si>
    <t>75</t>
  </si>
  <si>
    <t>76</t>
  </si>
  <si>
    <t>90</t>
  </si>
  <si>
    <t>91</t>
  </si>
  <si>
    <t>Inactive Area</t>
  </si>
  <si>
    <t>Classroom Facilities</t>
  </si>
  <si>
    <t>Classroom</t>
  </si>
  <si>
    <t>Classroom Service</t>
  </si>
  <si>
    <t>Class Laboratory</t>
  </si>
  <si>
    <t>Class Laboratory Service</t>
  </si>
  <si>
    <t>Individual Study Laboratory</t>
  </si>
  <si>
    <t>Office</t>
  </si>
  <si>
    <t>Office Service</t>
  </si>
  <si>
    <t>Conference Room</t>
  </si>
  <si>
    <t>Conference Room Service</t>
  </si>
  <si>
    <t>Stack</t>
  </si>
  <si>
    <t>Open Stack Study Room</t>
  </si>
  <si>
    <t>Processing Room</t>
  </si>
  <si>
    <t>Study Service</t>
  </si>
  <si>
    <t>Armory</t>
  </si>
  <si>
    <t>Armory Service</t>
  </si>
  <si>
    <t>Media Production</t>
  </si>
  <si>
    <t>Media Production Service</t>
  </si>
  <si>
    <t>Clinic (Non-Health Professions)</t>
  </si>
  <si>
    <t>Demonstration</t>
  </si>
  <si>
    <t>Demonstration Service</t>
  </si>
  <si>
    <t>Field Building</t>
  </si>
  <si>
    <t>Greenhouse</t>
  </si>
  <si>
    <t>Greenhouse Service</t>
  </si>
  <si>
    <t>Assembly</t>
  </si>
  <si>
    <t>Assembly Service</t>
  </si>
  <si>
    <t>Exhibition</t>
  </si>
  <si>
    <t>Exhibition Service</t>
  </si>
  <si>
    <t>Day Care</t>
  </si>
  <si>
    <t>Day Care Service</t>
  </si>
  <si>
    <t>Lounge</t>
  </si>
  <si>
    <t>Lounge Service</t>
  </si>
  <si>
    <t>Recreation</t>
  </si>
  <si>
    <t>Recreation Service</t>
  </si>
  <si>
    <t>Meeting Room</t>
  </si>
  <si>
    <t>Meeting Room Service</t>
  </si>
  <si>
    <t>Locker Room</t>
  </si>
  <si>
    <t>Shop</t>
  </si>
  <si>
    <t>Shop Service</t>
  </si>
  <si>
    <t>Central Storage</t>
  </si>
  <si>
    <t>Central Storage Service</t>
  </si>
  <si>
    <t>Vehicle Storage Facility</t>
  </si>
  <si>
    <t>Vehicle Storage Facility Service</t>
  </si>
  <si>
    <t>Patient Bedroom</t>
  </si>
  <si>
    <t>Patient Bedroom Service</t>
  </si>
  <si>
    <t>Patient Bath</t>
  </si>
  <si>
    <t>Nurse Station</t>
  </si>
  <si>
    <t>Nurse Station Service</t>
  </si>
  <si>
    <t>Surgery</t>
  </si>
  <si>
    <t>Surgery Service</t>
  </si>
  <si>
    <t>Public Waiting</t>
  </si>
  <si>
    <t>Staff On-Call Facility</t>
  </si>
  <si>
    <t>Staff On-Call Facility Service</t>
  </si>
  <si>
    <t>Toilet/Bath</t>
  </si>
  <si>
    <t>Sleep/Study Service</t>
  </si>
  <si>
    <t>Apartment</t>
  </si>
  <si>
    <t>Apartment Service</t>
  </si>
  <si>
    <t>House</t>
  </si>
  <si>
    <t>Bridge/Tunnel</t>
  </si>
  <si>
    <t>Elevator</t>
  </si>
  <si>
    <t>Escalator</t>
  </si>
  <si>
    <t>Loading Dock</t>
  </si>
  <si>
    <t>Lobby</t>
  </si>
  <si>
    <t>Public Corridor</t>
  </si>
  <si>
    <t>Stairway</t>
  </si>
  <si>
    <t>Circulation Area</t>
  </si>
  <si>
    <t>Janitor Room</t>
  </si>
  <si>
    <t>Public Rest Room</t>
  </si>
  <si>
    <t>Trash Room</t>
  </si>
  <si>
    <t>Building Service Area</t>
  </si>
  <si>
    <t>Fuel Room</t>
  </si>
  <si>
    <t>Shaft</t>
  </si>
  <si>
    <t>Mechanical Area</t>
  </si>
  <si>
    <t>Structural Area</t>
  </si>
  <si>
    <t>Alteration or Conversion Area</t>
  </si>
  <si>
    <t>Individual Study Laboratory Service</t>
  </si>
  <si>
    <t>Athletic Facilities Spectator Seating</t>
  </si>
  <si>
    <t>Athletic/Physical Education Service</t>
  </si>
  <si>
    <t>Sleep/Study without Toilet/Bath</t>
  </si>
  <si>
    <t>Sleep/Study with Toilet/Bath</t>
  </si>
  <si>
    <t>Unassigned Space</t>
  </si>
  <si>
    <t>Circulation Areas</t>
  </si>
  <si>
    <t>Instruction</t>
  </si>
  <si>
    <t>Vocational/Technical Instruction</t>
  </si>
  <si>
    <t>General Studies</t>
  </si>
  <si>
    <t>Occupation-Related Instruction</t>
  </si>
  <si>
    <t>Research</t>
  </si>
  <si>
    <t>Public Service</t>
  </si>
  <si>
    <t>Direct Patient Care</t>
  </si>
  <si>
    <t>Health Care Supportive Services</t>
  </si>
  <si>
    <t>Community Services</t>
  </si>
  <si>
    <t>Cooperative Extension Services</t>
  </si>
  <si>
    <t>Public Broadcasting Services</t>
  </si>
  <si>
    <t>Academic Support</t>
  </si>
  <si>
    <t>Library Services</t>
  </si>
  <si>
    <t>Educational Media Services</t>
  </si>
  <si>
    <t>Academic Computing Support</t>
  </si>
  <si>
    <t>Ancillary Support</t>
  </si>
  <si>
    <t>Academic Administration</t>
  </si>
  <si>
    <t>Academic Personnel Development</t>
  </si>
  <si>
    <t>Student Service</t>
  </si>
  <si>
    <t>Student Service Administration</t>
  </si>
  <si>
    <t>Financial Aid Administration</t>
  </si>
  <si>
    <t>Student Auxiliary Services</t>
  </si>
  <si>
    <t>Student Health/Medical Services</t>
  </si>
  <si>
    <t>Institutional Administration</t>
  </si>
  <si>
    <t>Executive Management</t>
  </si>
  <si>
    <t>Student Records</t>
  </si>
  <si>
    <t>Physical Plant Operations</t>
  </si>
  <si>
    <t>Physical Plant Administration</t>
  </si>
  <si>
    <t>Building Maintenance</t>
  </si>
  <si>
    <t>Custodial Services</t>
  </si>
  <si>
    <t>Utilities</t>
  </si>
  <si>
    <t>Independent Operations</t>
  </si>
  <si>
    <t>Social Roles/Interaction Instruction</t>
  </si>
  <si>
    <t>Personal Interest &amp; Leisure Instruction</t>
  </si>
  <si>
    <t>Home and Family Life Instruction</t>
  </si>
  <si>
    <t>Institutes and Research Centers</t>
  </si>
  <si>
    <t>Museums and Galleries</t>
  </si>
  <si>
    <t>Course and Curriculum Development</t>
  </si>
  <si>
    <t>Social and Cultural Development</t>
  </si>
  <si>
    <t>Counseling and Career Guidance</t>
  </si>
  <si>
    <t>Landscape and Grounds Maintenance</t>
  </si>
  <si>
    <t>Student Recruitment and Admissions</t>
  </si>
  <si>
    <t>Independent Operations/Institutional</t>
  </si>
  <si>
    <t>Independent Operations/External Agencies</t>
  </si>
  <si>
    <t>Unfinished Area</t>
  </si>
  <si>
    <t>Custodial Supply Closet</t>
  </si>
  <si>
    <t>Functional Category Code</t>
  </si>
  <si>
    <t>Requisite Preparation/Remedial Instruction</t>
  </si>
  <si>
    <t>Facilities Inventory Codes</t>
  </si>
  <si>
    <t>Classification of Instructional Programs (CIP) Code</t>
  </si>
  <si>
    <t>99</t>
  </si>
  <si>
    <t>Unknown</t>
  </si>
  <si>
    <t>http://www.txhighereddata.org/Interactive/CIP/</t>
  </si>
  <si>
    <t>Peer Review Team</t>
  </si>
  <si>
    <t>Institution Contact</t>
  </si>
  <si>
    <t>A. Rooms are identified by a unique alphabetic or numeric code.</t>
  </si>
  <si>
    <t>B. Space Use Codes reflect actual use.</t>
  </si>
  <si>
    <t>C. Functional Category Codes reflect actual use.</t>
  </si>
  <si>
    <t>E. Prorated use accurately reflects the time used for each function.</t>
  </si>
  <si>
    <t>Team Recommendations</t>
  </si>
  <si>
    <t>Institution</t>
  </si>
  <si>
    <t>Peer Review Team Members</t>
  </si>
  <si>
    <t>Team Leader</t>
  </si>
  <si>
    <t>Email Address</t>
  </si>
  <si>
    <t>Phone</t>
  </si>
  <si>
    <t>Team Member</t>
  </si>
  <si>
    <t>THECB Member</t>
  </si>
  <si>
    <t>Page</t>
  </si>
  <si>
    <t>The review contained in this report meets one of the two audit components detailed in the audit protocol defined by the THECB and provides a reasonable assurance of the accuracy of the data. The facilities Peer Review Team (PRT) applied the protocol the with the goal of assessing, verifying, and improving the data and processes by which the institution accurately reports the use of campus facilities to the State of Texas. This on-site review encompasses the six goals included in this report.</t>
  </si>
  <si>
    <t>All rooms’ identifications are posted</t>
  </si>
  <si>
    <t>30 or more rooms have unique identifications</t>
  </si>
  <si>
    <t>All rooms unidentifiable based on unique numbering</t>
  </si>
  <si>
    <t>3 sample rooms coded differently than PRT determination</t>
  </si>
  <si>
    <t>4 sample rooms coded differently than PRT determination</t>
  </si>
  <si>
    <t>5 sample rooms coded differently than PRT determination</t>
  </si>
  <si>
    <t>6 sample rooms coded differently than PRT determination</t>
  </si>
  <si>
    <t>5 to 6.9% deviation between reported and PRT data</t>
  </si>
  <si>
    <t>7 to 9.9% deviation between reported and PRT data</t>
  </si>
  <si>
    <t>No rooms deviate between reported and PRT data</t>
  </si>
  <si>
    <t>1 room deviates between reported and PRT data</t>
  </si>
  <si>
    <t>2 rooms deviate between reported and PRT data</t>
  </si>
  <si>
    <t>3 rooms deviate between reported and PRT data</t>
  </si>
  <si>
    <t>4 or more rooms deviate between reported and PRT data</t>
  </si>
  <si>
    <t>D. Classification of Instructional Programs (CIP) codes identifies academic disciplines, instructional programs, and departments.</t>
  </si>
  <si>
    <t>F. Reported Room Area is accurate and verifiable.</t>
  </si>
  <si>
    <t>G. Reported Educational and General room area is accurate and verifiable.</t>
  </si>
  <si>
    <t>H. Reported classroom and class lab seating capacities are accurate and vary no greater than 10 percent of reported and the difference is greater than 5 seats (for classrooms) or 5 stations (for class laboratories).</t>
  </si>
  <si>
    <t>29 or fewer rooms have unique identifications</t>
  </si>
  <si>
    <t>2 or fewer sample rooms coded differently than PRT determination</t>
  </si>
  <si>
    <t>6 or more sample rooms coded differently than PRT determination</t>
  </si>
  <si>
    <t>3 or fewer sample rooms coded differently than PRT determination</t>
  </si>
  <si>
    <t>7 or more sample rooms coded differently than PRT determination</t>
  </si>
  <si>
    <t>15% or more deviation between reported and PRT data</t>
  </si>
  <si>
    <t>4.9% or less deviation between reported and PRT data</t>
  </si>
  <si>
    <t>10 to 14.9% deviation between reported and PRT data</t>
  </si>
  <si>
    <t>In accordance with Texas Education Code, Section 61.0583, the THECB is required to periodically conduct comprehensive audits of all education and general facilities on the campuses of institutions to verify the accuracy of the institutional facilities inventory for each of those institutions.</t>
  </si>
  <si>
    <t>Peer Review Team Worksheets</t>
  </si>
  <si>
    <t>THECB unlocks worksheets</t>
  </si>
  <si>
    <t>Inst_Name</t>
  </si>
  <si>
    <t>Building_Name</t>
  </si>
  <si>
    <t>Area</t>
  </si>
  <si>
    <t>Space_Use</t>
  </si>
  <si>
    <t>Space_Use_Name</t>
  </si>
  <si>
    <t>Function1</t>
  </si>
  <si>
    <t>Function_Name1</t>
  </si>
  <si>
    <t>CIP_Name1</t>
  </si>
  <si>
    <t>Function2</t>
  </si>
  <si>
    <t>Function_Name2</t>
  </si>
  <si>
    <t>CIP_Name2</t>
  </si>
  <si>
    <t>Function3</t>
  </si>
  <si>
    <t>Function_Name3</t>
  </si>
  <si>
    <t>CIP_Name3</t>
  </si>
  <si>
    <t>Facilities Review Summary</t>
  </si>
  <si>
    <t>Review Dates</t>
  </si>
  <si>
    <t>Review Date:</t>
  </si>
  <si>
    <t>Texas Higher Education Coordinating Board</t>
  </si>
  <si>
    <t>Review_Date</t>
  </si>
  <si>
    <t>The PRT visited the institution on the dates indicated above and examined and verified for accuracy reveiw goals A through G. The results of this review are as follows:</t>
  </si>
  <si>
    <t>Central Service</t>
  </si>
  <si>
    <t>Central Service Support</t>
  </si>
  <si>
    <t>Central Computer/Tele-communication</t>
  </si>
  <si>
    <t>Central Computer/Tele-communication Service</t>
  </si>
  <si>
    <t>Hazardous Materials Storage</t>
  </si>
  <si>
    <t>Hazardous Waste Storage</t>
  </si>
  <si>
    <t>Hazardous Waste Service</t>
  </si>
  <si>
    <t>Treatment/Examination Clinic</t>
  </si>
  <si>
    <t>Treatment/Examination Clinic Service</t>
  </si>
  <si>
    <t>Diagnostic Service Laboratory</t>
  </si>
  <si>
    <t>Diagnostic Service Laboratory Service</t>
  </si>
  <si>
    <t>Health Care Central Supplies</t>
  </si>
  <si>
    <t>Men's Public Rest Rooms</t>
  </si>
  <si>
    <t>Unisex Restroom</t>
  </si>
  <si>
    <t>Women's Public Rest Rooms</t>
  </si>
  <si>
    <t>Central Utility Plant</t>
  </si>
  <si>
    <t>Utility/Mechanical Space</t>
  </si>
  <si>
    <t>Merchandising Service</t>
  </si>
  <si>
    <t>Merchandising</t>
  </si>
  <si>
    <t>Food Facility Service</t>
  </si>
  <si>
    <t>Food Facility</t>
  </si>
  <si>
    <t>Other (All Purpose)</t>
  </si>
  <si>
    <t>Animal Facilities Service</t>
  </si>
  <si>
    <t>Clinic Service (Non-Health Professions)</t>
  </si>
  <si>
    <t>Athletic or Physical Education</t>
  </si>
  <si>
    <t>Study Space</t>
  </si>
  <si>
    <t>Research/Non-Class Laboratory Service</t>
  </si>
  <si>
    <t>Research/Non-Class Laboratory</t>
  </si>
  <si>
    <t>Special Class Open Laboratory Service</t>
  </si>
  <si>
    <t>Special Class Open Laboratory</t>
  </si>
  <si>
    <t>General Academic Instructions</t>
  </si>
  <si>
    <t>Individual or Project Research</t>
  </si>
  <si>
    <t>Financial Management and Operations</t>
  </si>
  <si>
    <t>General Administration/Logistical Services</t>
  </si>
  <si>
    <t>Administrative Computing and Telecommunication Support</t>
  </si>
  <si>
    <t>Faculty and Staff Auxiliary Services</t>
  </si>
  <si>
    <t>Alumni Records</t>
  </si>
  <si>
    <t>Public Relations</t>
  </si>
  <si>
    <t>Construction Project Management</t>
  </si>
  <si>
    <t>Shell Space</t>
  </si>
  <si>
    <t>Public Rest Rooms</t>
  </si>
  <si>
    <t>Mothballed/Permanently Incapable of Use</t>
  </si>
  <si>
    <t>Mechanical Areas</t>
  </si>
  <si>
    <t>Custodial Areas</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</si>
</sst>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_(* \(#,##0.00\);_(* &quot;-&quot;??_);_(@_)"/>
    <numFmt numFmtId="164" formatCode="0.0"/>
    <numFmt numFmtId="165" formatCode="0.0%"/>
    <numFmt numFmtId="166" formatCode="_(* #,##0.0_);_(* \(#,##0.0\);_(* &quot;-&quot;??_);_(@_)"/>
    <numFmt numFmtId="167" formatCode="[$-409]mmmm\ d\,\ yyyy;@"/>
    <numFmt numFmtId="168" formatCode="dd\-mmm\-yy"/>
    <numFmt numFmtId="169" formatCode="_(* #,##0_);_(* \(#,##0\);_(* &quot;-&quot;??_);_(@_)"/>
    <numFmt numFmtId="170" formatCode="[&lt;=9999999]###\-####;\(###\)\ ###\-####"/>
  </numFmts>
  <fonts count="11" x14ac:knownFonts="1">
    <font>
      <sz val="10"/>
      <name val="Arial"/>
    </font>
    <font>
      <sz val="8"/>
      <name val="Arial"/>
      <family val="2"/>
    </font>
    <font>
      <sz val="10"/>
      <name val="Arial"/>
      <family val="2"/>
    </font>
    <font>
      <sz val="11"/>
      <name val="Tahoma"/>
      <family val="2"/>
    </font>
    <font>
      <b/>
      <sz val="11"/>
      <name val="Tahoma"/>
      <family val="2"/>
    </font>
    <font>
      <sz val="10"/>
      <color indexed="8"/>
      <name val="Arial"/>
      <family val="2"/>
    </font>
    <font>
      <sz val="11"/>
      <color indexed="8"/>
      <name val="Calibri"/>
      <family val="2"/>
    </font>
    <font>
      <b/>
      <sz val="11"/>
      <color theme="0"/>
      <name val="Tahoma"/>
      <family val="2"/>
    </font>
    <font>
      <sz val="11"/>
      <color indexed="8"/>
      <name val="Tahoma"/>
      <family val="2"/>
    </font>
    <font>
      <sz val="11"/>
      <color theme="0"/>
      <name val="Tahoma"/>
      <family val="2"/>
    </font>
    <font>
      <u/>
      <sz val="10"/>
      <color theme="10"/>
      <name val="Arial"/>
      <family val="2"/>
    </font>
  </fonts>
  <fills count="11">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
      <patternFill patternType="solid">
        <fgColor indexed="22"/>
        <bgColor indexed="0"/>
      </patternFill>
    </fill>
    <fill>
      <patternFill patternType="solid">
        <fgColor theme="3"/>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3"/>
        <bgColor indexed="0"/>
      </patternFill>
    </fill>
  </fills>
  <borders count="48">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top style="thin">
        <color theme="0"/>
      </top>
      <bottom style="thin">
        <color theme="0"/>
      </bottom>
      <diagonal/>
    </border>
    <border>
      <left/>
      <right style="thin">
        <color indexed="64"/>
      </right>
      <top style="thin">
        <color theme="0"/>
      </top>
      <bottom style="thin">
        <color theme="0"/>
      </bottom>
      <diagonal/>
    </border>
    <border>
      <left style="thin">
        <color indexed="64"/>
      </left>
      <right/>
      <top style="thin">
        <color theme="0"/>
      </top>
      <bottom/>
      <diagonal/>
    </border>
    <border>
      <left/>
      <right style="thin">
        <color indexed="64"/>
      </right>
      <top style="thin">
        <color theme="0"/>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s>
  <cellStyleXfs count="7">
    <xf numFmtId="0" fontId="0" fillId="0" borderId="0"/>
    <xf numFmtId="43" fontId="2" fillId="0" borderId="0" applyFont="0" applyFill="0" applyBorder="0" applyAlignment="0" applyProtection="0"/>
    <xf numFmtId="9" fontId="2" fillId="0" borderId="0" applyFont="0" applyFill="0" applyBorder="0" applyAlignment="0" applyProtection="0"/>
    <xf numFmtId="0" fontId="5" fillId="0" borderId="0"/>
    <xf numFmtId="0" fontId="5" fillId="0" borderId="0"/>
    <xf numFmtId="0" fontId="10" fillId="0" borderId="0" applyNumberFormat="0" applyFill="0" applyBorder="0" applyAlignment="0" applyProtection="0"/>
    <xf numFmtId="0" fontId="5" fillId="0" borderId="0"/>
  </cellStyleXfs>
  <cellXfs count="204">
    <xf numFmtId="0" fontId="0" fillId="0" borderId="0" xfId="0"/>
    <xf numFmtId="0" fontId="3" fillId="4" borderId="0" xfId="0" applyFont="1" applyFill="1" applyBorder="1" applyProtection="1"/>
    <xf numFmtId="0" fontId="3" fillId="0" borderId="0" xfId="0" applyFont="1" applyBorder="1"/>
    <xf numFmtId="0" fontId="3" fillId="0" borderId="0" xfId="0" applyFont="1" applyProtection="1"/>
    <xf numFmtId="0" fontId="3" fillId="0" borderId="0" xfId="0" applyFont="1" applyAlignment="1">
      <alignment vertical="top"/>
    </xf>
    <xf numFmtId="0" fontId="0" fillId="0" borderId="0" xfId="0" applyAlignment="1"/>
    <xf numFmtId="9" fontId="3" fillId="0" borderId="0" xfId="0" applyNumberFormat="1" applyFont="1" applyFill="1" applyBorder="1" applyProtection="1"/>
    <xf numFmtId="0" fontId="3" fillId="0" borderId="6" xfId="0" applyFont="1" applyFill="1" applyBorder="1" applyProtection="1"/>
    <xf numFmtId="0" fontId="3" fillId="0" borderId="7" xfId="0" applyFont="1" applyFill="1" applyBorder="1" applyProtection="1"/>
    <xf numFmtId="1" fontId="3" fillId="0" borderId="1" xfId="1" applyNumberFormat="1" applyFont="1" applyFill="1" applyBorder="1" applyAlignment="1" applyProtection="1">
      <alignment horizontal="right" indent="1"/>
    </xf>
    <xf numFmtId="0" fontId="4" fillId="0" borderId="0" xfId="0" applyFont="1"/>
    <xf numFmtId="0" fontId="3" fillId="0" borderId="0" xfId="0" applyFont="1"/>
    <xf numFmtId="0" fontId="3" fillId="0" borderId="1" xfId="0" applyFont="1" applyBorder="1" applyAlignment="1">
      <alignment horizontal="left" vertical="top"/>
    </xf>
    <xf numFmtId="0" fontId="3" fillId="0" borderId="1" xfId="0" applyFont="1" applyBorder="1" applyAlignment="1">
      <alignment vertical="top" wrapText="1"/>
    </xf>
    <xf numFmtId="0" fontId="3" fillId="3" borderId="1" xfId="0" applyFont="1" applyFill="1" applyBorder="1" applyAlignment="1">
      <alignment vertical="top" wrapText="1"/>
    </xf>
    <xf numFmtId="0" fontId="3" fillId="0" borderId="0" xfId="0" applyFont="1" applyAlignment="1">
      <alignment horizontal="right"/>
    </xf>
    <xf numFmtId="0" fontId="8" fillId="0" borderId="1" xfId="4" applyFont="1" applyFill="1" applyBorder="1" applyAlignment="1"/>
    <xf numFmtId="0" fontId="7" fillId="10" borderId="1" xfId="4" applyFont="1" applyFill="1" applyBorder="1" applyAlignment="1">
      <alignment horizontal="center" wrapText="1"/>
    </xf>
    <xf numFmtId="0" fontId="8" fillId="0" borderId="1" xfId="4" applyFont="1" applyFill="1" applyBorder="1" applyAlignment="1">
      <alignment wrapText="1"/>
    </xf>
    <xf numFmtId="0" fontId="8" fillId="0" borderId="1" xfId="4" quotePrefix="1" applyFont="1" applyFill="1" applyBorder="1" applyAlignment="1"/>
    <xf numFmtId="0" fontId="10" fillId="0" borderId="0" xfId="5"/>
    <xf numFmtId="165" fontId="3" fillId="0" borderId="0" xfId="2" applyNumberFormat="1" applyFont="1" applyAlignment="1">
      <alignment vertical="top"/>
    </xf>
    <xf numFmtId="165" fontId="3" fillId="0" borderId="0" xfId="0" applyNumberFormat="1" applyFont="1" applyAlignment="1">
      <alignment vertical="top"/>
    </xf>
    <xf numFmtId="0" fontId="3" fillId="0" borderId="1" xfId="0" applyFont="1" applyBorder="1" applyAlignment="1">
      <alignment horizontal="center" vertical="top"/>
    </xf>
    <xf numFmtId="0" fontId="7" fillId="6" borderId="1" xfId="0" applyFont="1" applyFill="1" applyBorder="1" applyAlignment="1">
      <alignment horizontal="center" vertical="top"/>
    </xf>
    <xf numFmtId="0" fontId="3" fillId="0" borderId="0" xfId="0" applyFont="1" applyAlignment="1">
      <alignment horizontal="left" vertical="top" wrapText="1"/>
    </xf>
    <xf numFmtId="0" fontId="4" fillId="0" borderId="0" xfId="0" applyFont="1" applyAlignment="1">
      <alignment vertical="top"/>
    </xf>
    <xf numFmtId="0" fontId="3" fillId="0" borderId="0" xfId="0" applyFont="1" applyAlignment="1">
      <alignment vertical="top" wrapText="1"/>
    </xf>
    <xf numFmtId="0" fontId="3" fillId="0" borderId="31" xfId="0" applyFont="1" applyBorder="1" applyAlignment="1">
      <alignment vertical="top" wrapText="1"/>
    </xf>
    <xf numFmtId="0" fontId="3" fillId="0" borderId="0" xfId="0" applyFont="1" applyAlignment="1">
      <alignment vertical="center"/>
    </xf>
    <xf numFmtId="0" fontId="9" fillId="6" borderId="29" xfId="0" applyFont="1" applyFill="1" applyBorder="1" applyAlignment="1">
      <alignment vertical="top" wrapText="1"/>
    </xf>
    <xf numFmtId="0" fontId="3" fillId="8" borderId="1" xfId="0" applyFont="1" applyFill="1" applyBorder="1" applyAlignment="1">
      <alignment horizontal="center"/>
    </xf>
    <xf numFmtId="0" fontId="3" fillId="0" borderId="0" xfId="0" applyFont="1" applyAlignment="1">
      <alignment horizontal="right" vertical="top"/>
    </xf>
    <xf numFmtId="0" fontId="4" fillId="0" borderId="0" xfId="0" applyFont="1" applyAlignment="1">
      <alignment vertical="top" wrapText="1"/>
    </xf>
    <xf numFmtId="0" fontId="3" fillId="0" borderId="0" xfId="0" applyFont="1" applyFill="1" applyBorder="1" applyAlignment="1">
      <alignment vertical="top"/>
    </xf>
    <xf numFmtId="0" fontId="9" fillId="6" borderId="34" xfId="0" applyFont="1" applyFill="1" applyBorder="1" applyAlignment="1">
      <alignment vertical="top" wrapText="1"/>
    </xf>
    <xf numFmtId="0" fontId="9" fillId="6" borderId="28" xfId="0" applyFont="1" applyFill="1" applyBorder="1" applyAlignment="1">
      <alignment vertical="top" wrapText="1"/>
    </xf>
    <xf numFmtId="166" fontId="3" fillId="8" borderId="1" xfId="1" applyNumberFormat="1" applyFont="1" applyFill="1" applyBorder="1" applyAlignment="1">
      <alignment horizontal="right" vertical="top" indent="1"/>
    </xf>
    <xf numFmtId="166" fontId="3" fillId="2" borderId="1" xfId="1" applyNumberFormat="1" applyFont="1" applyFill="1" applyBorder="1" applyAlignment="1">
      <alignment horizontal="right" vertical="top" indent="1"/>
    </xf>
    <xf numFmtId="169" fontId="3" fillId="8" borderId="1" xfId="1" applyNumberFormat="1" applyFont="1" applyFill="1" applyBorder="1" applyAlignment="1">
      <alignment horizontal="right" vertical="top" indent="1"/>
    </xf>
    <xf numFmtId="9" fontId="3" fillId="8" borderId="1" xfId="2" applyFont="1" applyFill="1" applyBorder="1" applyAlignment="1">
      <alignment horizontal="right" vertical="top" indent="1"/>
    </xf>
    <xf numFmtId="0" fontId="3" fillId="2" borderId="25" xfId="0" applyFont="1" applyFill="1" applyBorder="1" applyAlignment="1">
      <alignment vertical="top"/>
    </xf>
    <xf numFmtId="0" fontId="3" fillId="2" borderId="27" xfId="0" applyFont="1" applyFill="1" applyBorder="1" applyAlignment="1">
      <alignment vertical="top"/>
    </xf>
    <xf numFmtId="0" fontId="3" fillId="2" borderId="3" xfId="0" applyFont="1" applyFill="1" applyBorder="1" applyAlignment="1">
      <alignment vertical="top"/>
    </xf>
    <xf numFmtId="0" fontId="3" fillId="2" borderId="1" xfId="0" applyFont="1" applyFill="1" applyBorder="1" applyAlignment="1">
      <alignment vertical="top"/>
    </xf>
    <xf numFmtId="0" fontId="3" fillId="2" borderId="1" xfId="0" applyFont="1" applyFill="1" applyBorder="1" applyAlignment="1">
      <alignment horizontal="center"/>
    </xf>
    <xf numFmtId="49" fontId="3" fillId="0" borderId="1" xfId="1" applyNumberFormat="1" applyFont="1" applyBorder="1" applyAlignment="1" applyProtection="1">
      <alignment horizontal="left" vertical="top" indent="1"/>
      <protection locked="0"/>
    </xf>
    <xf numFmtId="166" fontId="3" fillId="0" borderId="1" xfId="1" applyNumberFormat="1" applyFont="1" applyBorder="1" applyAlignment="1" applyProtection="1">
      <alignment horizontal="right" vertical="top" indent="1"/>
      <protection locked="0"/>
    </xf>
    <xf numFmtId="169" fontId="3" fillId="0" borderId="1" xfId="1" applyNumberFormat="1" applyFont="1" applyBorder="1" applyAlignment="1" applyProtection="1">
      <alignment horizontal="right" vertical="top" indent="1"/>
      <protection locked="0"/>
    </xf>
    <xf numFmtId="49" fontId="3" fillId="0" borderId="1" xfId="0" applyNumberFormat="1" applyFont="1" applyBorder="1" applyAlignment="1" applyProtection="1">
      <alignment horizontal="right" vertical="top" indent="1"/>
      <protection locked="0"/>
    </xf>
    <xf numFmtId="49" fontId="3" fillId="0" borderId="1" xfId="0" quotePrefix="1" applyNumberFormat="1" applyFont="1" applyBorder="1" applyAlignment="1" applyProtection="1">
      <alignment horizontal="right" vertical="top" indent="1"/>
      <protection locked="0"/>
    </xf>
    <xf numFmtId="9" fontId="3" fillId="0" borderId="1" xfId="2" applyFont="1" applyBorder="1" applyAlignment="1" applyProtection="1">
      <alignment horizontal="right" vertical="top" indent="1"/>
      <protection locked="0"/>
    </xf>
    <xf numFmtId="0" fontId="3" fillId="8" borderId="1" xfId="0" applyNumberFormat="1" applyFont="1" applyFill="1" applyBorder="1" applyAlignment="1">
      <alignment horizontal="left" vertical="top" indent="1"/>
    </xf>
    <xf numFmtId="0" fontId="3" fillId="8" borderId="1" xfId="0" applyNumberFormat="1" applyFont="1" applyFill="1" applyBorder="1" applyAlignment="1">
      <alignment horizontal="right" vertical="top" indent="1"/>
    </xf>
    <xf numFmtId="0" fontId="4" fillId="0" borderId="0" xfId="0" applyFont="1" applyAlignment="1">
      <alignment horizontal="right" vertical="top"/>
    </xf>
    <xf numFmtId="0" fontId="3" fillId="8" borderId="1" xfId="0" applyFont="1" applyFill="1" applyBorder="1" applyAlignment="1">
      <alignment horizontal="right" vertical="top" wrapText="1" indent="1"/>
    </xf>
    <xf numFmtId="0" fontId="3" fillId="2" borderId="1" xfId="0" applyFont="1" applyFill="1" applyBorder="1" applyAlignment="1">
      <alignment horizontal="left" vertical="top" wrapText="1" indent="1"/>
    </xf>
    <xf numFmtId="0" fontId="3" fillId="0" borderId="0" xfId="0" applyFont="1" applyAlignment="1">
      <alignment horizontal="left" vertical="top" wrapText="1"/>
    </xf>
    <xf numFmtId="0" fontId="4" fillId="0" borderId="0" xfId="0" applyFont="1" applyAlignment="1">
      <alignment horizontal="left" vertical="top"/>
    </xf>
    <xf numFmtId="0" fontId="3" fillId="0" borderId="0" xfId="0" applyFont="1" applyAlignment="1">
      <alignment horizontal="center" vertical="top"/>
    </xf>
    <xf numFmtId="49" fontId="3" fillId="0" borderId="1" xfId="0" applyNumberFormat="1" applyFont="1" applyFill="1" applyBorder="1" applyAlignment="1" applyProtection="1">
      <alignment horizontal="left" indent="1"/>
    </xf>
    <xf numFmtId="49" fontId="3" fillId="0" borderId="1" xfId="0" applyNumberFormat="1" applyFont="1" applyFill="1" applyBorder="1" applyAlignment="1" applyProtection="1">
      <alignment horizontal="center"/>
    </xf>
    <xf numFmtId="49" fontId="3" fillId="0" borderId="1" xfId="0" applyNumberFormat="1" applyFont="1" applyFill="1" applyBorder="1" applyAlignment="1" applyProtection="1">
      <alignment horizontal="right" indent="1"/>
    </xf>
    <xf numFmtId="49" fontId="3" fillId="0" borderId="1" xfId="0" quotePrefix="1" applyNumberFormat="1" applyFont="1" applyFill="1" applyBorder="1" applyAlignment="1" applyProtection="1">
      <alignment horizontal="right" indent="1"/>
    </xf>
    <xf numFmtId="1" fontId="3" fillId="0" borderId="1" xfId="2" applyNumberFormat="1" applyFont="1" applyFill="1" applyBorder="1" applyAlignment="1" applyProtection="1">
      <alignment horizontal="right" indent="1"/>
    </xf>
    <xf numFmtId="164" fontId="3" fillId="0" borderId="13" xfId="0" applyNumberFormat="1" applyFont="1" applyFill="1" applyBorder="1" applyAlignment="1" applyProtection="1">
      <alignment horizontal="right" indent="1"/>
    </xf>
    <xf numFmtId="1" fontId="3" fillId="0" borderId="0" xfId="2" applyNumberFormat="1" applyFont="1" applyFill="1" applyBorder="1" applyAlignment="1" applyProtection="1">
      <alignment horizontal="right" indent="1"/>
    </xf>
    <xf numFmtId="0" fontId="3" fillId="0" borderId="0" xfId="0" applyFont="1" applyBorder="1" applyProtection="1"/>
    <xf numFmtId="0" fontId="3" fillId="0" borderId="0" xfId="0" applyFont="1" applyAlignment="1" applyProtection="1">
      <alignment horizontal="center"/>
    </xf>
    <xf numFmtId="0" fontId="4" fillId="0" borderId="0" xfId="0" applyFont="1" applyBorder="1" applyAlignment="1" applyProtection="1">
      <alignment horizontal="center" wrapText="1"/>
    </xf>
    <xf numFmtId="0" fontId="7" fillId="9" borderId="12" xfId="0" applyFont="1" applyFill="1" applyBorder="1" applyAlignment="1" applyProtection="1">
      <alignment horizontal="center" wrapText="1"/>
    </xf>
    <xf numFmtId="0" fontId="7" fillId="9" borderId="1" xfId="0" applyFont="1" applyFill="1" applyBorder="1" applyAlignment="1" applyProtection="1">
      <alignment horizontal="center" wrapText="1"/>
    </xf>
    <xf numFmtId="0" fontId="3" fillId="7" borderId="12" xfId="0" applyFont="1" applyFill="1" applyBorder="1" applyAlignment="1" applyProtection="1">
      <alignment horizontal="left" indent="1"/>
    </xf>
    <xf numFmtId="0" fontId="3" fillId="7" borderId="1" xfId="0" applyNumberFormat="1" applyFont="1" applyFill="1" applyBorder="1" applyAlignment="1" applyProtection="1">
      <alignment horizontal="left" indent="1"/>
    </xf>
    <xf numFmtId="3" fontId="3" fillId="2" borderId="13" xfId="0" applyNumberFormat="1" applyFont="1" applyFill="1" applyBorder="1" applyAlignment="1" applyProtection="1">
      <alignment horizontal="center"/>
    </xf>
    <xf numFmtId="0" fontId="3" fillId="7" borderId="12" xfId="0" applyFont="1" applyFill="1" applyBorder="1" applyAlignment="1" applyProtection="1">
      <alignment horizontal="center"/>
    </xf>
    <xf numFmtId="0" fontId="3" fillId="7" borderId="12" xfId="0" applyNumberFormat="1" applyFont="1" applyFill="1" applyBorder="1" applyAlignment="1" applyProtection="1">
      <alignment horizontal="right" indent="1"/>
    </xf>
    <xf numFmtId="0" fontId="3" fillId="7" borderId="1" xfId="0" applyNumberFormat="1" applyFont="1" applyFill="1" applyBorder="1" applyAlignment="1" applyProtection="1">
      <alignment horizontal="right" indent="1"/>
    </xf>
    <xf numFmtId="0" fontId="3" fillId="7" borderId="12" xfId="0" applyFont="1" applyFill="1" applyBorder="1" applyAlignment="1" applyProtection="1">
      <alignment horizontal="right" indent="1"/>
    </xf>
    <xf numFmtId="0" fontId="3" fillId="7" borderId="1" xfId="0" applyFont="1" applyFill="1" applyBorder="1" applyAlignment="1" applyProtection="1">
      <alignment horizontal="right" indent="1"/>
    </xf>
    <xf numFmtId="1" fontId="3" fillId="7" borderId="12" xfId="1" applyNumberFormat="1" applyFont="1" applyFill="1" applyBorder="1" applyAlignment="1" applyProtection="1">
      <alignment horizontal="right" indent="1"/>
    </xf>
    <xf numFmtId="1" fontId="3" fillId="7" borderId="1" xfId="1" applyNumberFormat="1" applyFont="1" applyFill="1" applyBorder="1" applyAlignment="1" applyProtection="1">
      <alignment horizontal="right" indent="1"/>
    </xf>
    <xf numFmtId="164" fontId="3" fillId="7" borderId="12" xfId="0" applyNumberFormat="1" applyFont="1" applyFill="1" applyBorder="1" applyAlignment="1" applyProtection="1">
      <alignment horizontal="right" indent="1"/>
    </xf>
    <xf numFmtId="164" fontId="3" fillId="2" borderId="12" xfId="0" applyNumberFormat="1" applyFont="1" applyFill="1" applyBorder="1" applyAlignment="1" applyProtection="1">
      <alignment horizontal="right" indent="1"/>
    </xf>
    <xf numFmtId="164" fontId="3" fillId="2" borderId="13" xfId="0" applyNumberFormat="1" applyFont="1" applyFill="1" applyBorder="1" applyAlignment="1" applyProtection="1">
      <alignment horizontal="right" indent="1"/>
    </xf>
    <xf numFmtId="1" fontId="3" fillId="7" borderId="12" xfId="0" applyNumberFormat="1" applyFont="1" applyFill="1" applyBorder="1" applyAlignment="1" applyProtection="1">
      <alignment horizontal="right" indent="1"/>
    </xf>
    <xf numFmtId="1" fontId="3" fillId="2" borderId="1" xfId="0" applyNumberFormat="1" applyFont="1" applyFill="1" applyBorder="1" applyAlignment="1" applyProtection="1">
      <alignment horizontal="right" indent="1"/>
    </xf>
    <xf numFmtId="9" fontId="3" fillId="2" borderId="1" xfId="0" applyNumberFormat="1" applyFont="1" applyFill="1" applyBorder="1" applyAlignment="1" applyProtection="1">
      <alignment horizontal="right" indent="1"/>
    </xf>
    <xf numFmtId="0" fontId="3" fillId="7" borderId="1" xfId="0" applyFont="1" applyFill="1" applyBorder="1" applyAlignment="1" applyProtection="1">
      <alignment horizontal="left" indent="1"/>
    </xf>
    <xf numFmtId="3" fontId="3" fillId="0" borderId="13" xfId="0" applyNumberFormat="1" applyFont="1" applyFill="1" applyBorder="1" applyAlignment="1" applyProtection="1">
      <alignment horizontal="center"/>
    </xf>
    <xf numFmtId="0" fontId="3" fillId="0" borderId="15" xfId="0" applyFont="1" applyFill="1" applyBorder="1" applyProtection="1"/>
    <xf numFmtId="0" fontId="3" fillId="0" borderId="5" xfId="0" applyFont="1" applyFill="1" applyBorder="1" applyProtection="1"/>
    <xf numFmtId="0" fontId="3" fillId="0" borderId="4" xfId="0" applyFont="1" applyFill="1" applyBorder="1" applyProtection="1"/>
    <xf numFmtId="3" fontId="3" fillId="0" borderId="13" xfId="0" applyNumberFormat="1" applyFont="1" applyFill="1" applyBorder="1" applyAlignment="1" applyProtection="1">
      <alignment horizontal="right" indent="1"/>
    </xf>
    <xf numFmtId="169" fontId="3" fillId="0" borderId="12" xfId="1" applyNumberFormat="1" applyFont="1" applyFill="1" applyBorder="1" applyProtection="1"/>
    <xf numFmtId="169" fontId="3" fillId="0" borderId="13" xfId="1" applyNumberFormat="1" applyFont="1" applyFill="1" applyBorder="1" applyProtection="1"/>
    <xf numFmtId="169" fontId="3" fillId="0" borderId="12" xfId="1" applyNumberFormat="1" applyFont="1" applyFill="1" applyBorder="1" applyAlignment="1" applyProtection="1">
      <alignment horizontal="right" indent="1"/>
    </xf>
    <xf numFmtId="169" fontId="3" fillId="0" borderId="13" xfId="1" applyNumberFormat="1" applyFont="1" applyFill="1" applyBorder="1" applyAlignment="1" applyProtection="1">
      <alignment horizontal="right" indent="1"/>
    </xf>
    <xf numFmtId="165" fontId="3" fillId="0" borderId="15" xfId="2" applyNumberFormat="1" applyFont="1" applyFill="1" applyBorder="1" applyProtection="1"/>
    <xf numFmtId="166" fontId="3" fillId="0" borderId="4" xfId="1" applyNumberFormat="1" applyFont="1" applyFill="1" applyBorder="1" applyProtection="1"/>
    <xf numFmtId="166" fontId="3" fillId="0" borderId="5" xfId="1" applyNumberFormat="1" applyFont="1" applyFill="1" applyBorder="1" applyProtection="1"/>
    <xf numFmtId="9" fontId="3" fillId="0" borderId="18" xfId="2" applyNumberFormat="1" applyFont="1" applyFill="1" applyBorder="1" applyAlignment="1" applyProtection="1">
      <alignment horizontal="center"/>
    </xf>
    <xf numFmtId="9" fontId="3" fillId="0" borderId="2" xfId="0" applyNumberFormat="1" applyFont="1" applyFill="1" applyBorder="1" applyProtection="1"/>
    <xf numFmtId="9" fontId="3" fillId="0" borderId="13" xfId="2" applyNumberFormat="1" applyFont="1" applyFill="1" applyBorder="1" applyAlignment="1" applyProtection="1">
      <alignment horizontal="right" indent="1"/>
    </xf>
    <xf numFmtId="9" fontId="3" fillId="0" borderId="2" xfId="0" applyNumberFormat="1" applyFont="1" applyFill="1" applyBorder="1" applyAlignment="1" applyProtection="1">
      <alignment horizontal="right" indent="1"/>
    </xf>
    <xf numFmtId="9" fontId="3" fillId="0" borderId="2" xfId="2" applyNumberFormat="1" applyFont="1" applyFill="1" applyBorder="1" applyProtection="1"/>
    <xf numFmtId="9" fontId="3" fillId="0" borderId="18" xfId="2" applyNumberFormat="1" applyFont="1" applyFill="1" applyBorder="1" applyAlignment="1" applyProtection="1">
      <alignment horizontal="right" indent="1"/>
    </xf>
    <xf numFmtId="9" fontId="3" fillId="0" borderId="0" xfId="0" applyNumberFormat="1" applyFont="1" applyBorder="1" applyProtection="1"/>
    <xf numFmtId="0" fontId="3" fillId="0" borderId="12" xfId="0" applyFont="1" applyFill="1" applyBorder="1" applyAlignment="1" applyProtection="1">
      <alignment horizontal="right"/>
    </xf>
    <xf numFmtId="9" fontId="3" fillId="0" borderId="32" xfId="2" applyFont="1" applyFill="1" applyBorder="1" applyProtection="1"/>
    <xf numFmtId="0" fontId="3" fillId="0" borderId="8" xfId="0" applyFont="1" applyFill="1" applyBorder="1" applyAlignment="1" applyProtection="1">
      <alignment horizontal="right"/>
    </xf>
    <xf numFmtId="0" fontId="3" fillId="0" borderId="13" xfId="0" applyFont="1" applyFill="1" applyBorder="1" applyAlignment="1" applyProtection="1">
      <alignment horizontal="center"/>
    </xf>
    <xf numFmtId="0" fontId="3" fillId="0" borderId="19" xfId="0" applyFont="1" applyFill="1" applyBorder="1" applyProtection="1"/>
    <xf numFmtId="0" fontId="3" fillId="0" borderId="13" xfId="0" applyFont="1" applyFill="1" applyBorder="1" applyAlignment="1" applyProtection="1">
      <alignment horizontal="right" indent="1"/>
    </xf>
    <xf numFmtId="0" fontId="3" fillId="0" borderId="19" xfId="0" applyFont="1" applyFill="1" applyBorder="1" applyAlignment="1" applyProtection="1">
      <alignment horizontal="right" indent="1"/>
    </xf>
    <xf numFmtId="0" fontId="6" fillId="5" borderId="45" xfId="3" applyFont="1" applyFill="1" applyBorder="1" applyAlignment="1">
      <alignment horizontal="center"/>
    </xf>
    <xf numFmtId="0" fontId="6" fillId="0" borderId="1" xfId="3" applyFont="1" applyFill="1" applyBorder="1" applyAlignment="1">
      <alignment horizontal="center"/>
    </xf>
    <xf numFmtId="0" fontId="6" fillId="5" borderId="46" xfId="6" applyFont="1" applyFill="1" applyBorder="1" applyAlignment="1">
      <alignment horizontal="center"/>
    </xf>
    <xf numFmtId="0" fontId="6" fillId="0" borderId="47" xfId="6" applyFont="1" applyFill="1" applyBorder="1" applyAlignment="1" applyProtection="1">
      <alignment wrapText="1"/>
      <protection locked="0"/>
    </xf>
    <xf numFmtId="168" fontId="6" fillId="0" borderId="47" xfId="6" applyNumberFormat="1" applyFont="1" applyFill="1" applyBorder="1" applyAlignment="1" applyProtection="1">
      <alignment horizontal="right" wrapText="1"/>
      <protection locked="0"/>
    </xf>
    <xf numFmtId="0" fontId="6" fillId="0" borderId="47" xfId="6" applyFont="1" applyFill="1" applyBorder="1" applyAlignment="1" applyProtection="1">
      <alignment horizontal="right" wrapText="1"/>
      <protection locked="0"/>
    </xf>
    <xf numFmtId="0" fontId="3" fillId="0" borderId="31" xfId="0" applyFont="1" applyBorder="1" applyAlignment="1">
      <alignment horizontal="right" vertical="center" wrapText="1"/>
    </xf>
    <xf numFmtId="0" fontId="3" fillId="0" borderId="0" xfId="0" applyFont="1" applyBorder="1" applyAlignment="1">
      <alignment horizontal="right" vertical="center" wrapText="1"/>
    </xf>
    <xf numFmtId="0" fontId="3" fillId="0" borderId="0"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3" xfId="0" applyFont="1" applyBorder="1" applyAlignment="1">
      <alignment horizontal="left" vertical="top" wrapText="1"/>
    </xf>
    <xf numFmtId="0" fontId="3" fillId="0" borderId="17" xfId="0" applyFont="1" applyBorder="1" applyAlignment="1">
      <alignment horizontal="left" vertical="top" wrapText="1"/>
    </xf>
    <xf numFmtId="0" fontId="3" fillId="0" borderId="8" xfId="0" applyFont="1" applyBorder="1" applyAlignment="1">
      <alignment horizontal="left" vertical="top" wrapText="1"/>
    </xf>
    <xf numFmtId="0" fontId="3" fillId="0" borderId="0" xfId="0" applyFont="1" applyAlignment="1">
      <alignment horizontal="left" vertical="top" wrapText="1"/>
    </xf>
    <xf numFmtId="0" fontId="3" fillId="0" borderId="30" xfId="0" applyFont="1" applyBorder="1" applyAlignment="1" applyProtection="1">
      <alignment horizontal="left" vertical="top" wrapText="1"/>
      <protection locked="0"/>
    </xf>
    <xf numFmtId="0" fontId="3" fillId="0" borderId="4" xfId="0" applyFont="1" applyBorder="1" applyAlignment="1" applyProtection="1">
      <alignment horizontal="left" vertical="top" wrapText="1"/>
      <protection locked="0"/>
    </xf>
    <xf numFmtId="0" fontId="3" fillId="0" borderId="5" xfId="0" applyFont="1" applyBorder="1" applyAlignment="1" applyProtection="1">
      <alignment horizontal="left" vertical="top" wrapText="1"/>
      <protection locked="0"/>
    </xf>
    <xf numFmtId="0" fontId="3" fillId="0" borderId="31" xfId="0" applyFont="1" applyBorder="1" applyAlignment="1" applyProtection="1">
      <alignment horizontal="left" vertical="top" wrapText="1"/>
      <protection locked="0"/>
    </xf>
    <xf numFmtId="0" fontId="3" fillId="0" borderId="0" xfId="0" applyFont="1" applyBorder="1" applyAlignment="1" applyProtection="1">
      <alignment horizontal="left" vertical="top" wrapText="1"/>
      <protection locked="0"/>
    </xf>
    <xf numFmtId="0" fontId="3" fillId="0" borderId="26" xfId="0" applyFont="1" applyBorder="1" applyAlignment="1" applyProtection="1">
      <alignment horizontal="left" vertical="top" wrapText="1"/>
      <protection locked="0"/>
    </xf>
    <xf numFmtId="0" fontId="3" fillId="0" borderId="32" xfId="0" applyFont="1" applyBorder="1" applyAlignment="1" applyProtection="1">
      <alignment horizontal="left" vertical="top" wrapText="1"/>
      <protection locked="0"/>
    </xf>
    <xf numFmtId="0" fontId="3" fillId="0" borderId="6" xfId="0" applyFont="1" applyBorder="1" applyAlignment="1" applyProtection="1">
      <alignment horizontal="left" vertical="top" wrapText="1"/>
      <protection locked="0"/>
    </xf>
    <xf numFmtId="0" fontId="3" fillId="0" borderId="7" xfId="0" applyFont="1" applyBorder="1" applyAlignment="1" applyProtection="1">
      <alignment horizontal="left" vertical="top" wrapText="1"/>
      <protection locked="0"/>
    </xf>
    <xf numFmtId="0" fontId="7" fillId="6" borderId="31" xfId="0" applyFont="1" applyFill="1" applyBorder="1" applyAlignment="1">
      <alignment horizontal="left" vertical="top" wrapText="1"/>
    </xf>
    <xf numFmtId="0" fontId="7" fillId="6" borderId="0" xfId="0" applyFont="1" applyFill="1" applyBorder="1" applyAlignment="1">
      <alignment horizontal="left" vertical="top" wrapText="1"/>
    </xf>
    <xf numFmtId="0" fontId="3" fillId="0" borderId="32" xfId="0" applyFont="1" applyBorder="1" applyAlignment="1">
      <alignment horizontal="right" vertical="center" wrapText="1"/>
    </xf>
    <xf numFmtId="0" fontId="3" fillId="0" borderId="6" xfId="0" applyFont="1" applyBorder="1" applyAlignment="1">
      <alignment horizontal="right" vertical="center" wrapText="1"/>
    </xf>
    <xf numFmtId="170" fontId="3" fillId="0" borderId="6" xfId="0" applyNumberFormat="1" applyFont="1" applyBorder="1" applyAlignment="1" applyProtection="1">
      <alignment horizontal="left" vertical="center" wrapText="1"/>
      <protection locked="0"/>
    </xf>
    <xf numFmtId="170" fontId="3" fillId="0" borderId="7" xfId="0" applyNumberFormat="1" applyFont="1" applyBorder="1" applyAlignment="1" applyProtection="1">
      <alignment horizontal="left" vertical="center" wrapText="1"/>
      <protection locked="0"/>
    </xf>
    <xf numFmtId="0" fontId="3" fillId="0" borderId="0" xfId="0" applyFont="1" applyAlignment="1">
      <alignment horizontal="left" vertical="top" wrapText="1" indent="1"/>
    </xf>
    <xf numFmtId="0" fontId="3" fillId="0" borderId="30" xfId="0" applyFont="1" applyBorder="1" applyAlignment="1">
      <alignment horizontal="right" vertical="center" wrapText="1"/>
    </xf>
    <xf numFmtId="0" fontId="3" fillId="0" borderId="4" xfId="0" applyFont="1" applyBorder="1" applyAlignment="1">
      <alignment horizontal="right" vertical="center" wrapText="1"/>
    </xf>
    <xf numFmtId="0" fontId="3" fillId="0" borderId="4" xfId="0" applyFont="1" applyBorder="1" applyAlignment="1" applyProtection="1">
      <alignment horizontal="left" vertical="center" wrapText="1"/>
      <protection locked="0"/>
    </xf>
    <xf numFmtId="0" fontId="3" fillId="0" borderId="5" xfId="0" applyFont="1" applyBorder="1" applyAlignment="1" applyProtection="1">
      <alignment horizontal="left" vertical="center" wrapText="1"/>
      <protection locked="0"/>
    </xf>
    <xf numFmtId="0" fontId="4" fillId="0" borderId="0" xfId="0" applyFont="1" applyAlignment="1">
      <alignment horizontal="center" vertical="top"/>
    </xf>
    <xf numFmtId="0" fontId="3" fillId="0" borderId="33" xfId="0" applyFont="1" applyBorder="1" applyAlignment="1" applyProtection="1">
      <alignment horizontal="left" vertical="top" wrapText="1"/>
      <protection locked="0"/>
    </xf>
    <xf numFmtId="0" fontId="3" fillId="0" borderId="17" xfId="0" applyFont="1" applyBorder="1" applyAlignment="1" applyProtection="1">
      <alignment horizontal="left" vertical="top" wrapText="1"/>
      <protection locked="0"/>
    </xf>
    <xf numFmtId="0" fontId="3" fillId="0" borderId="8" xfId="0" applyFont="1" applyBorder="1" applyAlignment="1" applyProtection="1">
      <alignment horizontal="left" vertical="top" wrapText="1"/>
      <protection locked="0"/>
    </xf>
    <xf numFmtId="0" fontId="3" fillId="0" borderId="1" xfId="0" applyFont="1" applyBorder="1" applyAlignment="1" applyProtection="1">
      <alignment horizontal="left" vertical="top" wrapText="1"/>
      <protection locked="0"/>
    </xf>
    <xf numFmtId="0" fontId="4" fillId="0" borderId="1" xfId="0" applyFont="1" applyBorder="1" applyAlignment="1">
      <alignment horizontal="left" vertical="top" wrapText="1"/>
    </xf>
    <xf numFmtId="0" fontId="3" fillId="0" borderId="0" xfId="0" applyFont="1" applyAlignment="1">
      <alignment horizontal="left" vertical="top"/>
    </xf>
    <xf numFmtId="0" fontId="3" fillId="0" borderId="1" xfId="0" applyFont="1" applyBorder="1" applyAlignment="1">
      <alignment horizontal="left" vertical="top" wrapText="1"/>
    </xf>
    <xf numFmtId="0" fontId="7" fillId="6" borderId="16" xfId="0" applyFont="1" applyFill="1" applyBorder="1" applyAlignment="1" applyProtection="1">
      <alignment horizontal="left" vertical="top" wrapText="1"/>
    </xf>
    <xf numFmtId="0" fontId="7" fillId="6" borderId="18" xfId="0" applyFont="1" applyFill="1" applyBorder="1" applyAlignment="1" applyProtection="1">
      <alignment horizontal="left" vertical="top" wrapText="1"/>
    </xf>
    <xf numFmtId="0" fontId="7" fillId="6" borderId="41" xfId="0" applyFont="1" applyFill="1" applyBorder="1" applyAlignment="1" applyProtection="1">
      <alignment horizontal="left" vertical="top" wrapText="1"/>
    </xf>
    <xf numFmtId="0" fontId="7" fillId="6" borderId="42" xfId="0" applyFont="1" applyFill="1" applyBorder="1" applyAlignment="1" applyProtection="1">
      <alignment horizontal="left" vertical="top" wrapText="1"/>
    </xf>
    <xf numFmtId="0" fontId="7" fillId="6" borderId="43" xfId="0" applyFont="1" applyFill="1" applyBorder="1" applyAlignment="1" applyProtection="1">
      <alignment horizontal="left" vertical="top" wrapText="1"/>
    </xf>
    <xf numFmtId="0" fontId="7" fillId="6" borderId="44" xfId="0" applyFont="1" applyFill="1" applyBorder="1" applyAlignment="1" applyProtection="1">
      <alignment horizontal="left" vertical="top" wrapText="1"/>
    </xf>
    <xf numFmtId="0" fontId="7" fillId="6" borderId="17" xfId="0" applyFont="1" applyFill="1" applyBorder="1" applyAlignment="1" applyProtection="1">
      <alignment horizontal="left" vertical="top" wrapText="1"/>
    </xf>
    <xf numFmtId="0" fontId="7" fillId="9" borderId="12" xfId="0" applyFont="1" applyFill="1" applyBorder="1" applyAlignment="1" applyProtection="1">
      <alignment horizontal="center" wrapText="1"/>
    </xf>
    <xf numFmtId="0" fontId="7" fillId="9" borderId="1" xfId="0" applyFont="1" applyFill="1" applyBorder="1" applyAlignment="1" applyProtection="1">
      <alignment horizontal="center" wrapText="1"/>
    </xf>
    <xf numFmtId="0" fontId="7" fillId="6" borderId="9" xfId="0" applyFont="1" applyFill="1" applyBorder="1" applyAlignment="1" applyProtection="1">
      <alignment horizontal="left" vertical="top" wrapText="1"/>
    </xf>
    <xf numFmtId="0" fontId="7" fillId="6" borderId="10" xfId="0" applyFont="1" applyFill="1" applyBorder="1" applyAlignment="1" applyProtection="1">
      <alignment horizontal="left" vertical="top" wrapText="1"/>
    </xf>
    <xf numFmtId="0" fontId="7" fillId="6" borderId="11" xfId="0" applyFont="1" applyFill="1" applyBorder="1" applyAlignment="1" applyProtection="1">
      <alignment horizontal="left" vertical="top" wrapText="1"/>
    </xf>
    <xf numFmtId="0" fontId="7" fillId="9" borderId="21" xfId="0" applyFont="1" applyFill="1" applyBorder="1" applyAlignment="1" applyProtection="1">
      <alignment horizontal="center" wrapText="1"/>
    </xf>
    <xf numFmtId="0" fontId="7" fillId="9" borderId="22" xfId="0" applyFont="1" applyFill="1" applyBorder="1" applyAlignment="1" applyProtection="1">
      <alignment horizontal="center" wrapText="1"/>
    </xf>
    <xf numFmtId="0" fontId="7" fillId="9" borderId="23" xfId="0" applyFont="1" applyFill="1" applyBorder="1" applyAlignment="1" applyProtection="1">
      <alignment horizontal="center" wrapText="1"/>
    </xf>
    <xf numFmtId="0" fontId="7" fillId="9" borderId="24" xfId="0" applyFont="1" applyFill="1" applyBorder="1" applyAlignment="1" applyProtection="1">
      <alignment horizontal="center" wrapText="1"/>
    </xf>
    <xf numFmtId="0" fontId="7" fillId="9" borderId="25" xfId="0" applyFont="1" applyFill="1" applyBorder="1" applyAlignment="1" applyProtection="1">
      <alignment horizontal="center" wrapText="1"/>
    </xf>
    <xf numFmtId="0" fontId="7" fillId="9" borderId="3" xfId="0" applyFont="1" applyFill="1" applyBorder="1" applyAlignment="1" applyProtection="1">
      <alignment horizontal="center" wrapText="1"/>
    </xf>
    <xf numFmtId="0" fontId="4" fillId="4" borderId="1" xfId="0" applyFont="1" applyFill="1" applyBorder="1" applyAlignment="1" applyProtection="1">
      <alignment horizontal="left" vertical="top"/>
    </xf>
    <xf numFmtId="0" fontId="7" fillId="9" borderId="4" xfId="0" applyFont="1" applyFill="1" applyBorder="1" applyAlignment="1" applyProtection="1">
      <alignment horizontal="center" wrapText="1"/>
    </xf>
    <xf numFmtId="0" fontId="7" fillId="9" borderId="6" xfId="0" applyFont="1" applyFill="1" applyBorder="1" applyAlignment="1" applyProtection="1">
      <alignment horizontal="center" wrapText="1"/>
    </xf>
    <xf numFmtId="0" fontId="7" fillId="9" borderId="14" xfId="0" applyFont="1" applyFill="1" applyBorder="1" applyAlignment="1" applyProtection="1">
      <alignment horizontal="center" wrapText="1"/>
    </xf>
    <xf numFmtId="0" fontId="7" fillId="9" borderId="20" xfId="0" applyFont="1" applyFill="1" applyBorder="1" applyAlignment="1" applyProtection="1">
      <alignment horizontal="center" wrapText="1"/>
    </xf>
    <xf numFmtId="0" fontId="9" fillId="6" borderId="16" xfId="0" applyFont="1" applyFill="1" applyBorder="1" applyAlignment="1" applyProtection="1">
      <alignment horizontal="left" vertical="top" wrapText="1"/>
    </xf>
    <xf numFmtId="0" fontId="9" fillId="6" borderId="18" xfId="0" applyFont="1" applyFill="1" applyBorder="1" applyAlignment="1" applyProtection="1">
      <alignment horizontal="left" vertical="top" wrapText="1"/>
    </xf>
    <xf numFmtId="0" fontId="4" fillId="0" borderId="0" xfId="0" applyFont="1" applyAlignment="1" applyProtection="1">
      <alignment horizontal="left" vertical="top"/>
    </xf>
    <xf numFmtId="0" fontId="4" fillId="4" borderId="0" xfId="0" applyFont="1" applyFill="1" applyBorder="1" applyAlignment="1" applyProtection="1">
      <alignment horizontal="right" vertical="top"/>
    </xf>
    <xf numFmtId="167" fontId="4" fillId="4" borderId="0" xfId="0" applyNumberFormat="1" applyFont="1" applyFill="1" applyBorder="1" applyAlignment="1" applyProtection="1">
      <alignment horizontal="right" vertical="top"/>
    </xf>
    <xf numFmtId="14" fontId="3" fillId="0" borderId="1" xfId="0" applyNumberFormat="1" applyFont="1" applyBorder="1" applyAlignment="1" applyProtection="1">
      <alignment horizontal="center" vertical="top"/>
    </xf>
    <xf numFmtId="0" fontId="7" fillId="9" borderId="15" xfId="0" applyFont="1" applyFill="1" applyBorder="1" applyAlignment="1" applyProtection="1">
      <alignment horizontal="center" wrapText="1"/>
    </xf>
    <xf numFmtId="0" fontId="7" fillId="9" borderId="19" xfId="0" applyFont="1" applyFill="1" applyBorder="1" applyAlignment="1" applyProtection="1">
      <alignment horizontal="center" wrapText="1"/>
    </xf>
    <xf numFmtId="0" fontId="3" fillId="6" borderId="41" xfId="0" applyFont="1" applyFill="1" applyBorder="1" applyAlignment="1" applyProtection="1">
      <alignment horizontal="center"/>
    </xf>
    <xf numFmtId="0" fontId="3" fillId="6" borderId="42" xfId="0" applyFont="1" applyFill="1" applyBorder="1" applyAlignment="1" applyProtection="1">
      <alignment horizontal="center"/>
    </xf>
    <xf numFmtId="0" fontId="3" fillId="0" borderId="16" xfId="0" applyFont="1" applyFill="1" applyBorder="1" applyAlignment="1" applyProtection="1">
      <alignment horizontal="right" vertical="top"/>
    </xf>
    <xf numFmtId="0" fontId="3" fillId="0" borderId="17" xfId="0" applyFont="1" applyFill="1" applyBorder="1" applyAlignment="1" applyProtection="1">
      <alignment horizontal="right" vertical="top"/>
    </xf>
    <xf numFmtId="0" fontId="3" fillId="0" borderId="8" xfId="0" applyFont="1" applyFill="1" applyBorder="1" applyAlignment="1" applyProtection="1">
      <alignment horizontal="right" vertical="top"/>
    </xf>
    <xf numFmtId="0" fontId="3" fillId="0" borderId="16" xfId="0" applyFont="1" applyFill="1" applyBorder="1" applyAlignment="1" applyProtection="1">
      <alignment horizontal="right"/>
    </xf>
    <xf numFmtId="0" fontId="3" fillId="0" borderId="4" xfId="0" applyFont="1" applyFill="1" applyBorder="1" applyAlignment="1" applyProtection="1">
      <alignment horizontal="right"/>
    </xf>
    <xf numFmtId="0" fontId="3" fillId="0" borderId="17" xfId="0" applyFont="1" applyFill="1" applyBorder="1" applyAlignment="1" applyProtection="1">
      <alignment horizontal="right"/>
    </xf>
    <xf numFmtId="0" fontId="9" fillId="6" borderId="31" xfId="0" applyFont="1" applyFill="1" applyBorder="1" applyAlignment="1">
      <alignment horizontal="left" vertical="top" wrapText="1"/>
    </xf>
    <xf numFmtId="0" fontId="9" fillId="6" borderId="26" xfId="0" applyFont="1" applyFill="1" applyBorder="1" applyAlignment="1">
      <alignment horizontal="left" vertical="top" wrapText="1"/>
    </xf>
    <xf numFmtId="0" fontId="9" fillId="6" borderId="35" xfId="0" applyFont="1" applyFill="1" applyBorder="1" applyAlignment="1">
      <alignment horizontal="left" vertical="top" wrapText="1"/>
    </xf>
    <xf numFmtId="0" fontId="9" fillId="6" borderId="36" xfId="0" applyFont="1" applyFill="1" applyBorder="1" applyAlignment="1">
      <alignment horizontal="left" vertical="top" wrapText="1"/>
    </xf>
    <xf numFmtId="0" fontId="9" fillId="6" borderId="37" xfId="0" applyFont="1" applyFill="1" applyBorder="1" applyAlignment="1">
      <alignment horizontal="left" vertical="top" wrapText="1"/>
    </xf>
    <xf numFmtId="0" fontId="9" fillId="6" borderId="38" xfId="0" applyFont="1" applyFill="1" applyBorder="1" applyAlignment="1">
      <alignment horizontal="left" vertical="top" wrapText="1"/>
    </xf>
    <xf numFmtId="0" fontId="9" fillId="6" borderId="39" xfId="0" applyFont="1" applyFill="1" applyBorder="1" applyAlignment="1">
      <alignment horizontal="left" vertical="top" wrapText="1"/>
    </xf>
    <xf numFmtId="0" fontId="9" fillId="6" borderId="40" xfId="0" applyFont="1" applyFill="1" applyBorder="1" applyAlignment="1">
      <alignment horizontal="left" vertical="top" wrapText="1"/>
    </xf>
  </cellXfs>
  <cellStyles count="7">
    <cellStyle name="Comma" xfId="1" builtinId="3"/>
    <cellStyle name="Hyperlink" xfId="5" builtinId="8"/>
    <cellStyle name="Normal" xfId="0" builtinId="0"/>
    <cellStyle name="Normal_Codes" xfId="4"/>
    <cellStyle name="Normal_Data" xfId="6"/>
    <cellStyle name="Normal_Raw Data" xfId="3"/>
    <cellStyle name="Per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txhighereddata.org/Interactive/CI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76"/>
  <sheetViews>
    <sheetView showGridLines="0" tabSelected="1" zoomScaleNormal="100" workbookViewId="0">
      <selection sqref="A1:J1"/>
    </sheetView>
  </sheetViews>
  <sheetFormatPr defaultRowHeight="14.25" x14ac:dyDescent="0.2"/>
  <cols>
    <col min="1" max="16384" width="9.140625" style="4"/>
  </cols>
  <sheetData>
    <row r="1" spans="1:11" x14ac:dyDescent="0.2">
      <c r="A1" s="149" t="s">
        <v>446</v>
      </c>
      <c r="B1" s="149"/>
      <c r="C1" s="149"/>
      <c r="D1" s="149"/>
      <c r="E1" s="149"/>
      <c r="F1" s="149"/>
      <c r="G1" s="149"/>
      <c r="H1" s="149"/>
      <c r="I1" s="149"/>
      <c r="J1" s="149"/>
    </row>
    <row r="2" spans="1:11" x14ac:dyDescent="0.2">
      <c r="A2" s="149" t="s">
        <v>505</v>
      </c>
      <c r="B2" s="149"/>
      <c r="C2" s="149"/>
      <c r="D2" s="149"/>
      <c r="E2" s="149"/>
      <c r="F2" s="149"/>
      <c r="G2" s="149"/>
      <c r="H2" s="149"/>
      <c r="I2" s="149"/>
      <c r="J2" s="149"/>
    </row>
    <row r="4" spans="1:11" x14ac:dyDescent="0.2">
      <c r="A4" s="4" t="s">
        <v>453</v>
      </c>
      <c r="C4" s="154">
        <f>Data!E2</f>
        <v>0</v>
      </c>
      <c r="D4" s="154"/>
      <c r="E4" s="154"/>
      <c r="F4" s="154"/>
      <c r="G4" s="154"/>
      <c r="H4" s="154"/>
      <c r="I4" s="154"/>
    </row>
    <row r="6" spans="1:11" x14ac:dyDescent="0.2">
      <c r="A6" s="155" t="s">
        <v>447</v>
      </c>
      <c r="B6" s="155"/>
      <c r="C6" s="150"/>
      <c r="D6" s="151"/>
      <c r="E6" s="151"/>
      <c r="F6" s="151"/>
      <c r="G6" s="151"/>
      <c r="H6" s="151"/>
      <c r="I6" s="152"/>
      <c r="J6" s="28"/>
    </row>
    <row r="8" spans="1:11" x14ac:dyDescent="0.2">
      <c r="A8" s="21" t="s">
        <v>506</v>
      </c>
      <c r="B8" s="22"/>
      <c r="C8" s="153"/>
      <c r="D8" s="153"/>
      <c r="E8" s="153"/>
      <c r="F8" s="153"/>
      <c r="G8" s="153"/>
      <c r="H8" s="153"/>
      <c r="I8" s="153"/>
      <c r="J8" s="27"/>
      <c r="K8" s="27"/>
    </row>
    <row r="10" spans="1:11" x14ac:dyDescent="0.2">
      <c r="A10" s="26" t="s">
        <v>454</v>
      </c>
    </row>
    <row r="11" spans="1:11" s="29" customFormat="1" ht="19.5" customHeight="1" x14ac:dyDescent="0.2">
      <c r="A11" s="145" t="s">
        <v>455</v>
      </c>
      <c r="B11" s="146"/>
      <c r="C11" s="147"/>
      <c r="D11" s="147"/>
      <c r="E11" s="147"/>
      <c r="F11" s="147"/>
      <c r="G11" s="147"/>
      <c r="H11" s="147"/>
      <c r="I11" s="148"/>
    </row>
    <row r="12" spans="1:11" s="29" customFormat="1" ht="19.5" customHeight="1" x14ac:dyDescent="0.2">
      <c r="A12" s="121" t="s">
        <v>453</v>
      </c>
      <c r="B12" s="122"/>
      <c r="C12" s="123"/>
      <c r="D12" s="123"/>
      <c r="E12" s="123"/>
      <c r="F12" s="123"/>
      <c r="G12" s="123"/>
      <c r="H12" s="123"/>
      <c r="I12" s="124"/>
    </row>
    <row r="13" spans="1:11" s="29" customFormat="1" ht="19.5" customHeight="1" x14ac:dyDescent="0.2">
      <c r="A13" s="121" t="s">
        <v>456</v>
      </c>
      <c r="B13" s="122"/>
      <c r="C13" s="123"/>
      <c r="D13" s="123"/>
      <c r="E13" s="123"/>
      <c r="F13" s="123"/>
      <c r="G13" s="123"/>
      <c r="H13" s="123"/>
      <c r="I13" s="124"/>
    </row>
    <row r="14" spans="1:11" s="29" customFormat="1" ht="19.5" customHeight="1" x14ac:dyDescent="0.2">
      <c r="A14" s="140" t="s">
        <v>457</v>
      </c>
      <c r="B14" s="141"/>
      <c r="C14" s="142"/>
      <c r="D14" s="142"/>
      <c r="E14" s="142"/>
      <c r="F14" s="142"/>
      <c r="G14" s="142"/>
      <c r="H14" s="142"/>
      <c r="I14" s="143"/>
    </row>
    <row r="16" spans="1:11" s="29" customFormat="1" ht="19.5" customHeight="1" x14ac:dyDescent="0.2">
      <c r="A16" s="145" t="s">
        <v>458</v>
      </c>
      <c r="B16" s="146"/>
      <c r="C16" s="147"/>
      <c r="D16" s="147"/>
      <c r="E16" s="147"/>
      <c r="F16" s="147"/>
      <c r="G16" s="147"/>
      <c r="H16" s="147"/>
      <c r="I16" s="148"/>
    </row>
    <row r="17" spans="1:9" s="29" customFormat="1" ht="19.5" customHeight="1" x14ac:dyDescent="0.2">
      <c r="A17" s="121" t="s">
        <v>453</v>
      </c>
      <c r="B17" s="122"/>
      <c r="C17" s="123"/>
      <c r="D17" s="123"/>
      <c r="E17" s="123"/>
      <c r="F17" s="123"/>
      <c r="G17" s="123"/>
      <c r="H17" s="123"/>
      <c r="I17" s="124"/>
    </row>
    <row r="18" spans="1:9" s="29" customFormat="1" ht="19.5" customHeight="1" x14ac:dyDescent="0.2">
      <c r="A18" s="121" t="s">
        <v>456</v>
      </c>
      <c r="B18" s="122"/>
      <c r="C18" s="123"/>
      <c r="D18" s="123"/>
      <c r="E18" s="123"/>
      <c r="F18" s="123"/>
      <c r="G18" s="123"/>
      <c r="H18" s="123"/>
      <c r="I18" s="124"/>
    </row>
    <row r="19" spans="1:9" s="29" customFormat="1" ht="19.5" customHeight="1" x14ac:dyDescent="0.2">
      <c r="A19" s="140" t="s">
        <v>457</v>
      </c>
      <c r="B19" s="141"/>
      <c r="C19" s="142"/>
      <c r="D19" s="142"/>
      <c r="E19" s="142"/>
      <c r="F19" s="142"/>
      <c r="G19" s="142"/>
      <c r="H19" s="142"/>
      <c r="I19" s="143"/>
    </row>
    <row r="21" spans="1:9" s="29" customFormat="1" ht="19.5" customHeight="1" x14ac:dyDescent="0.2">
      <c r="A21" s="145" t="s">
        <v>459</v>
      </c>
      <c r="B21" s="146"/>
      <c r="C21" s="147"/>
      <c r="D21" s="147"/>
      <c r="E21" s="147"/>
      <c r="F21" s="147"/>
      <c r="G21" s="147"/>
      <c r="H21" s="147"/>
      <c r="I21" s="148"/>
    </row>
    <row r="22" spans="1:9" s="29" customFormat="1" ht="19.5" customHeight="1" x14ac:dyDescent="0.2">
      <c r="A22" s="121" t="s">
        <v>453</v>
      </c>
      <c r="B22" s="122"/>
      <c r="C22" s="123" t="s">
        <v>508</v>
      </c>
      <c r="D22" s="123"/>
      <c r="E22" s="123"/>
      <c r="F22" s="123"/>
      <c r="G22" s="123"/>
      <c r="H22" s="123"/>
      <c r="I22" s="124"/>
    </row>
    <row r="23" spans="1:9" s="29" customFormat="1" ht="19.5" customHeight="1" x14ac:dyDescent="0.2">
      <c r="A23" s="121" t="s">
        <v>456</v>
      </c>
      <c r="B23" s="122"/>
      <c r="C23" s="123"/>
      <c r="D23" s="123"/>
      <c r="E23" s="123"/>
      <c r="F23" s="123"/>
      <c r="G23" s="123"/>
      <c r="H23" s="123"/>
      <c r="I23" s="124"/>
    </row>
    <row r="24" spans="1:9" s="29" customFormat="1" ht="19.5" customHeight="1" x14ac:dyDescent="0.2">
      <c r="A24" s="140" t="s">
        <v>457</v>
      </c>
      <c r="B24" s="141"/>
      <c r="C24" s="142"/>
      <c r="D24" s="142"/>
      <c r="E24" s="142"/>
      <c r="F24" s="142"/>
      <c r="G24" s="142"/>
      <c r="H24" s="142"/>
      <c r="I24" s="143"/>
    </row>
    <row r="26" spans="1:9" ht="62.25" customHeight="1" x14ac:dyDescent="0.2">
      <c r="A26" s="144" t="s">
        <v>488</v>
      </c>
      <c r="B26" s="144"/>
      <c r="C26" s="144"/>
      <c r="D26" s="144"/>
      <c r="E26" s="144"/>
      <c r="F26" s="144"/>
      <c r="G26" s="144"/>
      <c r="H26" s="144"/>
      <c r="I26" s="144"/>
    </row>
    <row r="27" spans="1:9" ht="98.25" customHeight="1" x14ac:dyDescent="0.2">
      <c r="A27" s="144" t="s">
        <v>461</v>
      </c>
      <c r="B27" s="144"/>
      <c r="C27" s="144"/>
      <c r="D27" s="144"/>
      <c r="E27" s="144"/>
      <c r="F27" s="144"/>
      <c r="G27" s="144"/>
      <c r="H27" s="144"/>
      <c r="I27" s="144"/>
    </row>
    <row r="28" spans="1:9" ht="44.25" customHeight="1" x14ac:dyDescent="0.2">
      <c r="A28" s="144" t="s">
        <v>510</v>
      </c>
      <c r="B28" s="144"/>
      <c r="C28" s="144"/>
      <c r="D28" s="144"/>
      <c r="E28" s="144"/>
      <c r="F28" s="144"/>
      <c r="G28" s="144"/>
      <c r="H28" s="144"/>
      <c r="I28" s="144"/>
    </row>
    <row r="29" spans="1:9" x14ac:dyDescent="0.2">
      <c r="A29" s="25"/>
      <c r="B29" s="25"/>
      <c r="C29" s="25"/>
      <c r="D29" s="25"/>
      <c r="E29" s="25"/>
      <c r="F29" s="25"/>
      <c r="G29" s="25"/>
      <c r="H29" s="25"/>
      <c r="I29" s="25"/>
    </row>
    <row r="30" spans="1:9" x14ac:dyDescent="0.2">
      <c r="A30" s="4" t="s">
        <v>448</v>
      </c>
    </row>
    <row r="32" spans="1:9" x14ac:dyDescent="0.2">
      <c r="B32" s="24" t="s">
        <v>4</v>
      </c>
      <c r="C32" s="138" t="s">
        <v>5</v>
      </c>
      <c r="D32" s="139"/>
      <c r="E32" s="139"/>
      <c r="F32" s="139"/>
      <c r="G32" s="139"/>
      <c r="H32" s="139"/>
      <c r="I32" s="139"/>
    </row>
    <row r="33" spans="2:10" x14ac:dyDescent="0.2">
      <c r="B33" s="23">
        <v>5</v>
      </c>
      <c r="C33" s="156" t="s">
        <v>462</v>
      </c>
      <c r="D33" s="156"/>
      <c r="E33" s="156"/>
      <c r="F33" s="156"/>
      <c r="G33" s="156"/>
      <c r="H33" s="156"/>
      <c r="I33" s="156"/>
    </row>
    <row r="34" spans="2:10" ht="15" customHeight="1" x14ac:dyDescent="0.2">
      <c r="B34" s="23">
        <v>4</v>
      </c>
      <c r="C34" s="156" t="s">
        <v>2</v>
      </c>
      <c r="D34" s="156"/>
      <c r="E34" s="156"/>
      <c r="F34" s="156"/>
      <c r="G34" s="156"/>
      <c r="H34" s="156"/>
      <c r="I34" s="156"/>
    </row>
    <row r="35" spans="2:10" ht="15" customHeight="1" x14ac:dyDescent="0.2">
      <c r="B35" s="23">
        <v>3</v>
      </c>
      <c r="C35" s="156" t="s">
        <v>463</v>
      </c>
      <c r="D35" s="156"/>
      <c r="E35" s="156"/>
      <c r="F35" s="156"/>
      <c r="G35" s="156"/>
      <c r="H35" s="156"/>
      <c r="I35" s="156"/>
    </row>
    <row r="36" spans="2:10" ht="15" customHeight="1" x14ac:dyDescent="0.2">
      <c r="B36" s="23">
        <v>2</v>
      </c>
      <c r="C36" s="156" t="s">
        <v>480</v>
      </c>
      <c r="D36" s="156"/>
      <c r="E36" s="156"/>
      <c r="F36" s="156"/>
      <c r="G36" s="156"/>
      <c r="H36" s="156"/>
      <c r="I36" s="156"/>
    </row>
    <row r="37" spans="2:10" ht="15" customHeight="1" x14ac:dyDescent="0.2">
      <c r="B37" s="23">
        <v>1</v>
      </c>
      <c r="C37" s="156" t="s">
        <v>464</v>
      </c>
      <c r="D37" s="156"/>
      <c r="E37" s="156"/>
      <c r="F37" s="156"/>
      <c r="G37" s="156"/>
      <c r="H37" s="156"/>
      <c r="I37" s="156"/>
    </row>
    <row r="39" spans="2:10" ht="27.75" customHeight="1" x14ac:dyDescent="0.2">
      <c r="B39" s="128" t="str">
        <f>"The institution rates "&amp;Summary!D43&amp;" out of 5 with deviations in "&amp;Summary!D41&amp;" out of the 35 rooms reviewed."</f>
        <v>The institution rates 5 out of 5 with deviations in 0 out of the 35 rooms reviewed.</v>
      </c>
      <c r="C39" s="128"/>
      <c r="D39" s="128"/>
      <c r="E39" s="128"/>
      <c r="F39" s="128"/>
      <c r="G39" s="128"/>
      <c r="H39" s="128"/>
      <c r="I39" s="128"/>
      <c r="J39" s="27"/>
    </row>
    <row r="41" spans="2:10" x14ac:dyDescent="0.2">
      <c r="B41" s="4" t="s">
        <v>452</v>
      </c>
    </row>
    <row r="42" spans="2:10" x14ac:dyDescent="0.2">
      <c r="B42" s="129"/>
      <c r="C42" s="130"/>
      <c r="D42" s="130"/>
      <c r="E42" s="130"/>
      <c r="F42" s="130"/>
      <c r="G42" s="130"/>
      <c r="H42" s="130"/>
      <c r="I42" s="131"/>
    </row>
    <row r="43" spans="2:10" x14ac:dyDescent="0.2">
      <c r="B43" s="132"/>
      <c r="C43" s="133"/>
      <c r="D43" s="133"/>
      <c r="E43" s="133"/>
      <c r="F43" s="133"/>
      <c r="G43" s="133"/>
      <c r="H43" s="133"/>
      <c r="I43" s="134"/>
    </row>
    <row r="44" spans="2:10" x14ac:dyDescent="0.2">
      <c r="B44" s="132"/>
      <c r="C44" s="133"/>
      <c r="D44" s="133"/>
      <c r="E44" s="133"/>
      <c r="F44" s="133"/>
      <c r="G44" s="133"/>
      <c r="H44" s="133"/>
      <c r="I44" s="134"/>
    </row>
    <row r="45" spans="2:10" x14ac:dyDescent="0.2">
      <c r="B45" s="132"/>
      <c r="C45" s="133"/>
      <c r="D45" s="133"/>
      <c r="E45" s="133"/>
      <c r="F45" s="133"/>
      <c r="G45" s="133"/>
      <c r="H45" s="133"/>
      <c r="I45" s="134"/>
    </row>
    <row r="46" spans="2:10" x14ac:dyDescent="0.2">
      <c r="B46" s="132"/>
      <c r="C46" s="133"/>
      <c r="D46" s="133"/>
      <c r="E46" s="133"/>
      <c r="F46" s="133"/>
      <c r="G46" s="133"/>
      <c r="H46" s="133"/>
      <c r="I46" s="134"/>
    </row>
    <row r="47" spans="2:10" x14ac:dyDescent="0.2">
      <c r="B47" s="132"/>
      <c r="C47" s="133"/>
      <c r="D47" s="133"/>
      <c r="E47" s="133"/>
      <c r="F47" s="133"/>
      <c r="G47" s="133"/>
      <c r="H47" s="133"/>
      <c r="I47" s="134"/>
    </row>
    <row r="48" spans="2:10" x14ac:dyDescent="0.2">
      <c r="B48" s="132"/>
      <c r="C48" s="133"/>
      <c r="D48" s="133"/>
      <c r="E48" s="133"/>
      <c r="F48" s="133"/>
      <c r="G48" s="133"/>
      <c r="H48" s="133"/>
      <c r="I48" s="134"/>
    </row>
    <row r="49" spans="1:11" x14ac:dyDescent="0.2">
      <c r="B49" s="132"/>
      <c r="C49" s="133"/>
      <c r="D49" s="133"/>
      <c r="E49" s="133"/>
      <c r="F49" s="133"/>
      <c r="G49" s="133"/>
      <c r="H49" s="133"/>
      <c r="I49" s="134"/>
    </row>
    <row r="50" spans="1:11" x14ac:dyDescent="0.2">
      <c r="B50" s="132"/>
      <c r="C50" s="133"/>
      <c r="D50" s="133"/>
      <c r="E50" s="133"/>
      <c r="F50" s="133"/>
      <c r="G50" s="133"/>
      <c r="H50" s="133"/>
      <c r="I50" s="134"/>
    </row>
    <row r="51" spans="1:11" x14ac:dyDescent="0.2">
      <c r="B51" s="132"/>
      <c r="C51" s="133"/>
      <c r="D51" s="133"/>
      <c r="E51" s="133"/>
      <c r="F51" s="133"/>
      <c r="G51" s="133"/>
      <c r="H51" s="133"/>
      <c r="I51" s="134"/>
    </row>
    <row r="52" spans="1:11" x14ac:dyDescent="0.2">
      <c r="B52" s="132"/>
      <c r="C52" s="133"/>
      <c r="D52" s="133"/>
      <c r="E52" s="133"/>
      <c r="F52" s="133"/>
      <c r="G52" s="133"/>
      <c r="H52" s="133"/>
      <c r="I52" s="134"/>
    </row>
    <row r="53" spans="1:11" x14ac:dyDescent="0.2">
      <c r="B53" s="132"/>
      <c r="C53" s="133"/>
      <c r="D53" s="133"/>
      <c r="E53" s="133"/>
      <c r="F53" s="133"/>
      <c r="G53" s="133"/>
      <c r="H53" s="133"/>
      <c r="I53" s="134"/>
    </row>
    <row r="54" spans="1:11" x14ac:dyDescent="0.2">
      <c r="B54" s="132"/>
      <c r="C54" s="133"/>
      <c r="D54" s="133"/>
      <c r="E54" s="133"/>
      <c r="F54" s="133"/>
      <c r="G54" s="133"/>
      <c r="H54" s="133"/>
      <c r="I54" s="134"/>
    </row>
    <row r="55" spans="1:11" x14ac:dyDescent="0.2">
      <c r="B55" s="132"/>
      <c r="C55" s="133"/>
      <c r="D55" s="133"/>
      <c r="E55" s="133"/>
      <c r="F55" s="133"/>
      <c r="G55" s="133"/>
      <c r="H55" s="133"/>
      <c r="I55" s="134"/>
    </row>
    <row r="56" spans="1:11" x14ac:dyDescent="0.2">
      <c r="B56" s="132"/>
      <c r="C56" s="133"/>
      <c r="D56" s="133"/>
      <c r="E56" s="133"/>
      <c r="F56" s="133"/>
      <c r="G56" s="133"/>
      <c r="H56" s="133"/>
      <c r="I56" s="134"/>
    </row>
    <row r="57" spans="1:11" x14ac:dyDescent="0.2">
      <c r="B57" s="132"/>
      <c r="C57" s="133"/>
      <c r="D57" s="133"/>
      <c r="E57" s="133"/>
      <c r="F57" s="133"/>
      <c r="G57" s="133"/>
      <c r="H57" s="133"/>
      <c r="I57" s="134"/>
    </row>
    <row r="58" spans="1:11" x14ac:dyDescent="0.2">
      <c r="B58" s="132"/>
      <c r="C58" s="133"/>
      <c r="D58" s="133"/>
      <c r="E58" s="133"/>
      <c r="F58" s="133"/>
      <c r="G58" s="133"/>
      <c r="H58" s="133"/>
      <c r="I58" s="134"/>
    </row>
    <row r="59" spans="1:11" x14ac:dyDescent="0.2">
      <c r="B59" s="135"/>
      <c r="C59" s="136"/>
      <c r="D59" s="136"/>
      <c r="E59" s="136"/>
      <c r="F59" s="136"/>
      <c r="G59" s="136"/>
      <c r="H59" s="136"/>
      <c r="I59" s="137"/>
    </row>
    <row r="61" spans="1:11" ht="14.25" customHeight="1" x14ac:dyDescent="0.2">
      <c r="A61" s="128" t="s">
        <v>449</v>
      </c>
      <c r="B61" s="128"/>
      <c r="C61" s="128"/>
      <c r="D61" s="128"/>
      <c r="E61" s="128"/>
      <c r="F61" s="128"/>
      <c r="G61" s="128"/>
      <c r="H61" s="128"/>
      <c r="I61" s="128"/>
      <c r="J61" s="128"/>
      <c r="K61" s="27"/>
    </row>
    <row r="63" spans="1:11" x14ac:dyDescent="0.2">
      <c r="B63" s="24" t="s">
        <v>4</v>
      </c>
      <c r="C63" s="138" t="s">
        <v>5</v>
      </c>
      <c r="D63" s="139"/>
      <c r="E63" s="139"/>
      <c r="F63" s="139"/>
      <c r="G63" s="139"/>
      <c r="H63" s="139"/>
      <c r="I63" s="139"/>
    </row>
    <row r="64" spans="1:11" ht="14.25" customHeight="1" x14ac:dyDescent="0.2">
      <c r="B64" s="23">
        <v>5</v>
      </c>
      <c r="C64" s="125" t="s">
        <v>481</v>
      </c>
      <c r="D64" s="126"/>
      <c r="E64" s="126"/>
      <c r="F64" s="126"/>
      <c r="G64" s="126"/>
      <c r="H64" s="126"/>
      <c r="I64" s="127"/>
    </row>
    <row r="65" spans="2:10" ht="14.25" customHeight="1" x14ac:dyDescent="0.2">
      <c r="B65" s="23">
        <v>4</v>
      </c>
      <c r="C65" s="125" t="s">
        <v>465</v>
      </c>
      <c r="D65" s="126"/>
      <c r="E65" s="126"/>
      <c r="F65" s="126"/>
      <c r="G65" s="126"/>
      <c r="H65" s="126"/>
      <c r="I65" s="127"/>
    </row>
    <row r="66" spans="2:10" ht="14.25" customHeight="1" x14ac:dyDescent="0.2">
      <c r="B66" s="23">
        <v>3</v>
      </c>
      <c r="C66" s="125" t="s">
        <v>466</v>
      </c>
      <c r="D66" s="126"/>
      <c r="E66" s="126"/>
      <c r="F66" s="126"/>
      <c r="G66" s="126"/>
      <c r="H66" s="126"/>
      <c r="I66" s="127"/>
    </row>
    <row r="67" spans="2:10" ht="14.25" customHeight="1" x14ac:dyDescent="0.2">
      <c r="B67" s="23">
        <v>2</v>
      </c>
      <c r="C67" s="125" t="s">
        <v>467</v>
      </c>
      <c r="D67" s="126"/>
      <c r="E67" s="126"/>
      <c r="F67" s="126"/>
      <c r="G67" s="126"/>
      <c r="H67" s="126"/>
      <c r="I67" s="127"/>
    </row>
    <row r="68" spans="2:10" ht="14.25" customHeight="1" x14ac:dyDescent="0.2">
      <c r="B68" s="23">
        <v>1</v>
      </c>
      <c r="C68" s="125" t="s">
        <v>482</v>
      </c>
      <c r="D68" s="126"/>
      <c r="E68" s="126"/>
      <c r="F68" s="126"/>
      <c r="G68" s="126"/>
      <c r="H68" s="126"/>
      <c r="I68" s="127"/>
    </row>
    <row r="70" spans="2:10" ht="30" customHeight="1" x14ac:dyDescent="0.2">
      <c r="B70" s="128" t="str">
        <f>"The institution rates "&amp;Summary!G43&amp;" out of 5 with deviations in "&amp;Summary!G41&amp;" out of the 35 rooms reviewed."</f>
        <v>The institution rates 5 out of 5 with deviations in 0 out of the 35 rooms reviewed.</v>
      </c>
      <c r="C70" s="128"/>
      <c r="D70" s="128"/>
      <c r="E70" s="128"/>
      <c r="F70" s="128"/>
      <c r="G70" s="128"/>
      <c r="H70" s="128"/>
      <c r="I70" s="128"/>
      <c r="J70" s="27"/>
    </row>
    <row r="72" spans="2:10" x14ac:dyDescent="0.2">
      <c r="B72" s="4" t="s">
        <v>452</v>
      </c>
    </row>
    <row r="73" spans="2:10" x14ac:dyDescent="0.2">
      <c r="B73" s="129"/>
      <c r="C73" s="130"/>
      <c r="D73" s="130"/>
      <c r="E73" s="130"/>
      <c r="F73" s="130"/>
      <c r="G73" s="130"/>
      <c r="H73" s="130"/>
      <c r="I73" s="131"/>
    </row>
    <row r="74" spans="2:10" x14ac:dyDescent="0.2">
      <c r="B74" s="132"/>
      <c r="C74" s="133"/>
      <c r="D74" s="133"/>
      <c r="E74" s="133"/>
      <c r="F74" s="133"/>
      <c r="G74" s="133"/>
      <c r="H74" s="133"/>
      <c r="I74" s="134"/>
    </row>
    <row r="75" spans="2:10" x14ac:dyDescent="0.2">
      <c r="B75" s="132"/>
      <c r="C75" s="133"/>
      <c r="D75" s="133"/>
      <c r="E75" s="133"/>
      <c r="F75" s="133"/>
      <c r="G75" s="133"/>
      <c r="H75" s="133"/>
      <c r="I75" s="134"/>
    </row>
    <row r="76" spans="2:10" x14ac:dyDescent="0.2">
      <c r="B76" s="132"/>
      <c r="C76" s="133"/>
      <c r="D76" s="133"/>
      <c r="E76" s="133"/>
      <c r="F76" s="133"/>
      <c r="G76" s="133"/>
      <c r="H76" s="133"/>
      <c r="I76" s="134"/>
    </row>
    <row r="77" spans="2:10" x14ac:dyDescent="0.2">
      <c r="B77" s="132"/>
      <c r="C77" s="133"/>
      <c r="D77" s="133"/>
      <c r="E77" s="133"/>
      <c r="F77" s="133"/>
      <c r="G77" s="133"/>
      <c r="H77" s="133"/>
      <c r="I77" s="134"/>
    </row>
    <row r="78" spans="2:10" x14ac:dyDescent="0.2">
      <c r="B78" s="132"/>
      <c r="C78" s="133"/>
      <c r="D78" s="133"/>
      <c r="E78" s="133"/>
      <c r="F78" s="133"/>
      <c r="G78" s="133"/>
      <c r="H78" s="133"/>
      <c r="I78" s="134"/>
    </row>
    <row r="79" spans="2:10" x14ac:dyDescent="0.2">
      <c r="B79" s="132"/>
      <c r="C79" s="133"/>
      <c r="D79" s="133"/>
      <c r="E79" s="133"/>
      <c r="F79" s="133"/>
      <c r="G79" s="133"/>
      <c r="H79" s="133"/>
      <c r="I79" s="134"/>
    </row>
    <row r="80" spans="2:10" x14ac:dyDescent="0.2">
      <c r="B80" s="132"/>
      <c r="C80" s="133"/>
      <c r="D80" s="133"/>
      <c r="E80" s="133"/>
      <c r="F80" s="133"/>
      <c r="G80" s="133"/>
      <c r="H80" s="133"/>
      <c r="I80" s="134"/>
    </row>
    <row r="81" spans="1:9" x14ac:dyDescent="0.2">
      <c r="B81" s="132"/>
      <c r="C81" s="133"/>
      <c r="D81" s="133"/>
      <c r="E81" s="133"/>
      <c r="F81" s="133"/>
      <c r="G81" s="133"/>
      <c r="H81" s="133"/>
      <c r="I81" s="134"/>
    </row>
    <row r="82" spans="1:9" x14ac:dyDescent="0.2">
      <c r="B82" s="132"/>
      <c r="C82" s="133"/>
      <c r="D82" s="133"/>
      <c r="E82" s="133"/>
      <c r="F82" s="133"/>
      <c r="G82" s="133"/>
      <c r="H82" s="133"/>
      <c r="I82" s="134"/>
    </row>
    <row r="83" spans="1:9" x14ac:dyDescent="0.2">
      <c r="B83" s="132"/>
      <c r="C83" s="133"/>
      <c r="D83" s="133"/>
      <c r="E83" s="133"/>
      <c r="F83" s="133"/>
      <c r="G83" s="133"/>
      <c r="H83" s="133"/>
      <c r="I83" s="134"/>
    </row>
    <row r="84" spans="1:9" x14ac:dyDescent="0.2">
      <c r="B84" s="132"/>
      <c r="C84" s="133"/>
      <c r="D84" s="133"/>
      <c r="E84" s="133"/>
      <c r="F84" s="133"/>
      <c r="G84" s="133"/>
      <c r="H84" s="133"/>
      <c r="I84" s="134"/>
    </row>
    <row r="85" spans="1:9" x14ac:dyDescent="0.2">
      <c r="B85" s="132"/>
      <c r="C85" s="133"/>
      <c r="D85" s="133"/>
      <c r="E85" s="133"/>
      <c r="F85" s="133"/>
      <c r="G85" s="133"/>
      <c r="H85" s="133"/>
      <c r="I85" s="134"/>
    </row>
    <row r="86" spans="1:9" x14ac:dyDescent="0.2">
      <c r="B86" s="132"/>
      <c r="C86" s="133"/>
      <c r="D86" s="133"/>
      <c r="E86" s="133"/>
      <c r="F86" s="133"/>
      <c r="G86" s="133"/>
      <c r="H86" s="133"/>
      <c r="I86" s="134"/>
    </row>
    <row r="87" spans="1:9" x14ac:dyDescent="0.2">
      <c r="B87" s="132"/>
      <c r="C87" s="133"/>
      <c r="D87" s="133"/>
      <c r="E87" s="133"/>
      <c r="F87" s="133"/>
      <c r="G87" s="133"/>
      <c r="H87" s="133"/>
      <c r="I87" s="134"/>
    </row>
    <row r="88" spans="1:9" x14ac:dyDescent="0.2">
      <c r="B88" s="132"/>
      <c r="C88" s="133"/>
      <c r="D88" s="133"/>
      <c r="E88" s="133"/>
      <c r="F88" s="133"/>
      <c r="G88" s="133"/>
      <c r="H88" s="133"/>
      <c r="I88" s="134"/>
    </row>
    <row r="89" spans="1:9" x14ac:dyDescent="0.2">
      <c r="B89" s="132"/>
      <c r="C89" s="133"/>
      <c r="D89" s="133"/>
      <c r="E89" s="133"/>
      <c r="F89" s="133"/>
      <c r="G89" s="133"/>
      <c r="H89" s="133"/>
      <c r="I89" s="134"/>
    </row>
    <row r="90" spans="1:9" x14ac:dyDescent="0.2">
      <c r="B90" s="135"/>
      <c r="C90" s="136"/>
      <c r="D90" s="136"/>
      <c r="E90" s="136"/>
      <c r="F90" s="136"/>
      <c r="G90" s="136"/>
      <c r="H90" s="136"/>
      <c r="I90" s="137"/>
    </row>
    <row r="92" spans="1:9" x14ac:dyDescent="0.2">
      <c r="A92" s="128" t="s">
        <v>450</v>
      </c>
      <c r="B92" s="128"/>
      <c r="C92" s="128"/>
      <c r="D92" s="128"/>
      <c r="E92" s="128"/>
      <c r="F92" s="128"/>
      <c r="G92" s="128"/>
      <c r="H92" s="128"/>
      <c r="I92" s="128"/>
    </row>
    <row r="94" spans="1:9" x14ac:dyDescent="0.2">
      <c r="B94" s="24" t="s">
        <v>4</v>
      </c>
      <c r="C94" s="138" t="s">
        <v>5</v>
      </c>
      <c r="D94" s="139"/>
      <c r="E94" s="139"/>
      <c r="F94" s="139"/>
      <c r="G94" s="139"/>
      <c r="H94" s="139"/>
      <c r="I94" s="139"/>
    </row>
    <row r="95" spans="1:9" ht="14.25" customHeight="1" x14ac:dyDescent="0.2">
      <c r="B95" s="23">
        <v>5</v>
      </c>
      <c r="C95" s="125" t="s">
        <v>481</v>
      </c>
      <c r="D95" s="126"/>
      <c r="E95" s="126"/>
      <c r="F95" s="126"/>
      <c r="G95" s="126"/>
      <c r="H95" s="126"/>
      <c r="I95" s="127"/>
    </row>
    <row r="96" spans="1:9" ht="14.25" customHeight="1" x14ac:dyDescent="0.2">
      <c r="B96" s="23">
        <v>4</v>
      </c>
      <c r="C96" s="125" t="s">
        <v>465</v>
      </c>
      <c r="D96" s="126"/>
      <c r="E96" s="126"/>
      <c r="F96" s="126"/>
      <c r="G96" s="126"/>
      <c r="H96" s="126"/>
      <c r="I96" s="127"/>
    </row>
    <row r="97" spans="2:10" ht="14.25" customHeight="1" x14ac:dyDescent="0.2">
      <c r="B97" s="23">
        <v>3</v>
      </c>
      <c r="C97" s="125" t="s">
        <v>466</v>
      </c>
      <c r="D97" s="126"/>
      <c r="E97" s="126"/>
      <c r="F97" s="126"/>
      <c r="G97" s="126"/>
      <c r="H97" s="126"/>
      <c r="I97" s="127"/>
    </row>
    <row r="98" spans="2:10" ht="14.25" customHeight="1" x14ac:dyDescent="0.2">
      <c r="B98" s="23">
        <v>2</v>
      </c>
      <c r="C98" s="125" t="s">
        <v>467</v>
      </c>
      <c r="D98" s="126"/>
      <c r="E98" s="126"/>
      <c r="F98" s="126"/>
      <c r="G98" s="126"/>
      <c r="H98" s="126"/>
      <c r="I98" s="127"/>
    </row>
    <row r="99" spans="2:10" ht="14.25" customHeight="1" x14ac:dyDescent="0.2">
      <c r="B99" s="23">
        <v>1</v>
      </c>
      <c r="C99" s="125" t="s">
        <v>482</v>
      </c>
      <c r="D99" s="126"/>
      <c r="E99" s="126"/>
      <c r="F99" s="126"/>
      <c r="G99" s="126"/>
      <c r="H99" s="126"/>
      <c r="I99" s="127"/>
    </row>
    <row r="101" spans="2:10" ht="30" customHeight="1" x14ac:dyDescent="0.2">
      <c r="B101" s="128" t="str">
        <f>"The institution rates "&amp;Summary!N43&amp;" out of 5 with deviations in "&amp;Summary!N41&amp;" out of the 35 rooms reviewed."</f>
        <v>The institution rates 5 out of 5 with deviations in 0 out of the 35 rooms reviewed.</v>
      </c>
      <c r="C101" s="128"/>
      <c r="D101" s="128"/>
      <c r="E101" s="128"/>
      <c r="F101" s="128"/>
      <c r="G101" s="128"/>
      <c r="H101" s="128"/>
      <c r="I101" s="128"/>
      <c r="J101" s="27"/>
    </row>
    <row r="103" spans="2:10" x14ac:dyDescent="0.2">
      <c r="B103" s="4" t="s">
        <v>452</v>
      </c>
    </row>
    <row r="104" spans="2:10" x14ac:dyDescent="0.2">
      <c r="B104" s="129"/>
      <c r="C104" s="130"/>
      <c r="D104" s="130"/>
      <c r="E104" s="130"/>
      <c r="F104" s="130"/>
      <c r="G104" s="130"/>
      <c r="H104" s="130"/>
      <c r="I104" s="131"/>
    </row>
    <row r="105" spans="2:10" x14ac:dyDescent="0.2">
      <c r="B105" s="132"/>
      <c r="C105" s="133"/>
      <c r="D105" s="133"/>
      <c r="E105" s="133"/>
      <c r="F105" s="133"/>
      <c r="G105" s="133"/>
      <c r="H105" s="133"/>
      <c r="I105" s="134"/>
    </row>
    <row r="106" spans="2:10" x14ac:dyDescent="0.2">
      <c r="B106" s="132"/>
      <c r="C106" s="133"/>
      <c r="D106" s="133"/>
      <c r="E106" s="133"/>
      <c r="F106" s="133"/>
      <c r="G106" s="133"/>
      <c r="H106" s="133"/>
      <c r="I106" s="134"/>
    </row>
    <row r="107" spans="2:10" x14ac:dyDescent="0.2">
      <c r="B107" s="132"/>
      <c r="C107" s="133"/>
      <c r="D107" s="133"/>
      <c r="E107" s="133"/>
      <c r="F107" s="133"/>
      <c r="G107" s="133"/>
      <c r="H107" s="133"/>
      <c r="I107" s="134"/>
    </row>
    <row r="108" spans="2:10" x14ac:dyDescent="0.2">
      <c r="B108" s="132"/>
      <c r="C108" s="133"/>
      <c r="D108" s="133"/>
      <c r="E108" s="133"/>
      <c r="F108" s="133"/>
      <c r="G108" s="133"/>
      <c r="H108" s="133"/>
      <c r="I108" s="134"/>
    </row>
    <row r="109" spans="2:10" x14ac:dyDescent="0.2">
      <c r="B109" s="132"/>
      <c r="C109" s="133"/>
      <c r="D109" s="133"/>
      <c r="E109" s="133"/>
      <c r="F109" s="133"/>
      <c r="G109" s="133"/>
      <c r="H109" s="133"/>
      <c r="I109" s="134"/>
    </row>
    <row r="110" spans="2:10" x14ac:dyDescent="0.2">
      <c r="B110" s="132"/>
      <c r="C110" s="133"/>
      <c r="D110" s="133"/>
      <c r="E110" s="133"/>
      <c r="F110" s="133"/>
      <c r="G110" s="133"/>
      <c r="H110" s="133"/>
      <c r="I110" s="134"/>
    </row>
    <row r="111" spans="2:10" x14ac:dyDescent="0.2">
      <c r="B111" s="132"/>
      <c r="C111" s="133"/>
      <c r="D111" s="133"/>
      <c r="E111" s="133"/>
      <c r="F111" s="133"/>
      <c r="G111" s="133"/>
      <c r="H111" s="133"/>
      <c r="I111" s="134"/>
    </row>
    <row r="112" spans="2:10" x14ac:dyDescent="0.2">
      <c r="B112" s="132"/>
      <c r="C112" s="133"/>
      <c r="D112" s="133"/>
      <c r="E112" s="133"/>
      <c r="F112" s="133"/>
      <c r="G112" s="133"/>
      <c r="H112" s="133"/>
      <c r="I112" s="134"/>
    </row>
    <row r="113" spans="1:11" x14ac:dyDescent="0.2">
      <c r="B113" s="132"/>
      <c r="C113" s="133"/>
      <c r="D113" s="133"/>
      <c r="E113" s="133"/>
      <c r="F113" s="133"/>
      <c r="G113" s="133"/>
      <c r="H113" s="133"/>
      <c r="I113" s="134"/>
    </row>
    <row r="114" spans="1:11" x14ac:dyDescent="0.2">
      <c r="B114" s="132"/>
      <c r="C114" s="133"/>
      <c r="D114" s="133"/>
      <c r="E114" s="133"/>
      <c r="F114" s="133"/>
      <c r="G114" s="133"/>
      <c r="H114" s="133"/>
      <c r="I114" s="134"/>
    </row>
    <row r="115" spans="1:11" x14ac:dyDescent="0.2">
      <c r="B115" s="132"/>
      <c r="C115" s="133"/>
      <c r="D115" s="133"/>
      <c r="E115" s="133"/>
      <c r="F115" s="133"/>
      <c r="G115" s="133"/>
      <c r="H115" s="133"/>
      <c r="I115" s="134"/>
    </row>
    <row r="116" spans="1:11" x14ac:dyDescent="0.2">
      <c r="B116" s="132"/>
      <c r="C116" s="133"/>
      <c r="D116" s="133"/>
      <c r="E116" s="133"/>
      <c r="F116" s="133"/>
      <c r="G116" s="133"/>
      <c r="H116" s="133"/>
      <c r="I116" s="134"/>
    </row>
    <row r="117" spans="1:11" x14ac:dyDescent="0.2">
      <c r="B117" s="132"/>
      <c r="C117" s="133"/>
      <c r="D117" s="133"/>
      <c r="E117" s="133"/>
      <c r="F117" s="133"/>
      <c r="G117" s="133"/>
      <c r="H117" s="133"/>
      <c r="I117" s="134"/>
    </row>
    <row r="118" spans="1:11" x14ac:dyDescent="0.2">
      <c r="B118" s="132"/>
      <c r="C118" s="133"/>
      <c r="D118" s="133"/>
      <c r="E118" s="133"/>
      <c r="F118" s="133"/>
      <c r="G118" s="133"/>
      <c r="H118" s="133"/>
      <c r="I118" s="134"/>
    </row>
    <row r="119" spans="1:11" x14ac:dyDescent="0.2">
      <c r="B119" s="132"/>
      <c r="C119" s="133"/>
      <c r="D119" s="133"/>
      <c r="E119" s="133"/>
      <c r="F119" s="133"/>
      <c r="G119" s="133"/>
      <c r="H119" s="133"/>
      <c r="I119" s="134"/>
    </row>
    <row r="120" spans="1:11" x14ac:dyDescent="0.2">
      <c r="B120" s="132"/>
      <c r="C120" s="133"/>
      <c r="D120" s="133"/>
      <c r="E120" s="133"/>
      <c r="F120" s="133"/>
      <c r="G120" s="133"/>
      <c r="H120" s="133"/>
      <c r="I120" s="134"/>
    </row>
    <row r="121" spans="1:11" x14ac:dyDescent="0.2">
      <c r="B121" s="135"/>
      <c r="C121" s="136"/>
      <c r="D121" s="136"/>
      <c r="E121" s="136"/>
      <c r="F121" s="136"/>
      <c r="G121" s="136"/>
      <c r="H121" s="136"/>
      <c r="I121" s="137"/>
    </row>
    <row r="123" spans="1:11" ht="30" customHeight="1" x14ac:dyDescent="0.2">
      <c r="A123" s="128" t="s">
        <v>476</v>
      </c>
      <c r="B123" s="128"/>
      <c r="C123" s="128"/>
      <c r="D123" s="128"/>
      <c r="E123" s="128"/>
      <c r="F123" s="128"/>
      <c r="G123" s="128"/>
      <c r="H123" s="128"/>
      <c r="I123" s="128"/>
      <c r="J123" s="27"/>
      <c r="K123" s="27"/>
    </row>
    <row r="124" spans="1:11" ht="30" customHeight="1" x14ac:dyDescent="0.2">
      <c r="A124" s="25"/>
      <c r="B124" s="25"/>
      <c r="C124" s="25"/>
      <c r="D124" s="25"/>
      <c r="E124" s="25"/>
      <c r="F124" s="25"/>
      <c r="G124" s="25"/>
      <c r="H124" s="25"/>
      <c r="I124" s="25"/>
      <c r="J124" s="27"/>
      <c r="K124" s="27"/>
    </row>
    <row r="125" spans="1:11" x14ac:dyDescent="0.2">
      <c r="B125" s="24" t="s">
        <v>4</v>
      </c>
      <c r="C125" s="138" t="s">
        <v>5</v>
      </c>
      <c r="D125" s="139"/>
      <c r="E125" s="139"/>
      <c r="F125" s="139"/>
      <c r="G125" s="139"/>
      <c r="H125" s="139"/>
      <c r="I125" s="139"/>
    </row>
    <row r="126" spans="1:11" ht="14.25" customHeight="1" x14ac:dyDescent="0.2">
      <c r="B126" s="23">
        <v>5</v>
      </c>
      <c r="C126" s="125" t="s">
        <v>481</v>
      </c>
      <c r="D126" s="126"/>
      <c r="E126" s="126"/>
      <c r="F126" s="126"/>
      <c r="G126" s="126"/>
      <c r="H126" s="126"/>
      <c r="I126" s="127"/>
    </row>
    <row r="127" spans="1:11" ht="14.25" customHeight="1" x14ac:dyDescent="0.2">
      <c r="B127" s="23">
        <v>4</v>
      </c>
      <c r="C127" s="125" t="s">
        <v>465</v>
      </c>
      <c r="D127" s="126"/>
      <c r="E127" s="126"/>
      <c r="F127" s="126"/>
      <c r="G127" s="126"/>
      <c r="H127" s="126"/>
      <c r="I127" s="127"/>
    </row>
    <row r="128" spans="1:11" ht="14.25" customHeight="1" x14ac:dyDescent="0.2">
      <c r="B128" s="23">
        <v>3</v>
      </c>
      <c r="C128" s="125" t="s">
        <v>466</v>
      </c>
      <c r="D128" s="126"/>
      <c r="E128" s="126"/>
      <c r="F128" s="126"/>
      <c r="G128" s="126"/>
      <c r="H128" s="126"/>
      <c r="I128" s="127"/>
    </row>
    <row r="129" spans="2:10" ht="14.25" customHeight="1" x14ac:dyDescent="0.2">
      <c r="B129" s="23">
        <v>2</v>
      </c>
      <c r="C129" s="125" t="s">
        <v>467</v>
      </c>
      <c r="D129" s="126"/>
      <c r="E129" s="126"/>
      <c r="F129" s="126"/>
      <c r="G129" s="126"/>
      <c r="H129" s="126"/>
      <c r="I129" s="127"/>
    </row>
    <row r="130" spans="2:10" ht="14.25" customHeight="1" x14ac:dyDescent="0.2">
      <c r="B130" s="23">
        <v>1</v>
      </c>
      <c r="C130" s="125" t="s">
        <v>482</v>
      </c>
      <c r="D130" s="126"/>
      <c r="E130" s="126"/>
      <c r="F130" s="126"/>
      <c r="G130" s="126"/>
      <c r="H130" s="126"/>
      <c r="I130" s="127"/>
    </row>
    <row r="132" spans="2:10" ht="30" customHeight="1" x14ac:dyDescent="0.2">
      <c r="B132" s="128" t="str">
        <f>"The institution rates "&amp;Summary!U43&amp;" out of 5 with deviations in "&amp;Summary!U41&amp;" out of the 35 rooms reviewed."</f>
        <v>The institution rates 5 out of 5 with deviations in 0 out of the 35 rooms reviewed.</v>
      </c>
      <c r="C132" s="128"/>
      <c r="D132" s="128"/>
      <c r="E132" s="128"/>
      <c r="F132" s="128"/>
      <c r="G132" s="128"/>
      <c r="H132" s="128"/>
      <c r="I132" s="128"/>
      <c r="J132" s="27"/>
    </row>
    <row r="134" spans="2:10" x14ac:dyDescent="0.2">
      <c r="B134" s="4" t="s">
        <v>452</v>
      </c>
    </row>
    <row r="135" spans="2:10" x14ac:dyDescent="0.2">
      <c r="B135" s="129"/>
      <c r="C135" s="130"/>
      <c r="D135" s="130"/>
      <c r="E135" s="130"/>
      <c r="F135" s="130"/>
      <c r="G135" s="130"/>
      <c r="H135" s="130"/>
      <c r="I135" s="131"/>
    </row>
    <row r="136" spans="2:10" x14ac:dyDescent="0.2">
      <c r="B136" s="132"/>
      <c r="C136" s="133"/>
      <c r="D136" s="133"/>
      <c r="E136" s="133"/>
      <c r="F136" s="133"/>
      <c r="G136" s="133"/>
      <c r="H136" s="133"/>
      <c r="I136" s="134"/>
    </row>
    <row r="137" spans="2:10" x14ac:dyDescent="0.2">
      <c r="B137" s="132"/>
      <c r="C137" s="133"/>
      <c r="D137" s="133"/>
      <c r="E137" s="133"/>
      <c r="F137" s="133"/>
      <c r="G137" s="133"/>
      <c r="H137" s="133"/>
      <c r="I137" s="134"/>
    </row>
    <row r="138" spans="2:10" x14ac:dyDescent="0.2">
      <c r="B138" s="132"/>
      <c r="C138" s="133"/>
      <c r="D138" s="133"/>
      <c r="E138" s="133"/>
      <c r="F138" s="133"/>
      <c r="G138" s="133"/>
      <c r="H138" s="133"/>
      <c r="I138" s="134"/>
    </row>
    <row r="139" spans="2:10" x14ac:dyDescent="0.2">
      <c r="B139" s="132"/>
      <c r="C139" s="133"/>
      <c r="D139" s="133"/>
      <c r="E139" s="133"/>
      <c r="F139" s="133"/>
      <c r="G139" s="133"/>
      <c r="H139" s="133"/>
      <c r="I139" s="134"/>
    </row>
    <row r="140" spans="2:10" x14ac:dyDescent="0.2">
      <c r="B140" s="132"/>
      <c r="C140" s="133"/>
      <c r="D140" s="133"/>
      <c r="E140" s="133"/>
      <c r="F140" s="133"/>
      <c r="G140" s="133"/>
      <c r="H140" s="133"/>
      <c r="I140" s="134"/>
    </row>
    <row r="141" spans="2:10" x14ac:dyDescent="0.2">
      <c r="B141" s="132"/>
      <c r="C141" s="133"/>
      <c r="D141" s="133"/>
      <c r="E141" s="133"/>
      <c r="F141" s="133"/>
      <c r="G141" s="133"/>
      <c r="H141" s="133"/>
      <c r="I141" s="134"/>
    </row>
    <row r="142" spans="2:10" x14ac:dyDescent="0.2">
      <c r="B142" s="132"/>
      <c r="C142" s="133"/>
      <c r="D142" s="133"/>
      <c r="E142" s="133"/>
      <c r="F142" s="133"/>
      <c r="G142" s="133"/>
      <c r="H142" s="133"/>
      <c r="I142" s="134"/>
    </row>
    <row r="143" spans="2:10" x14ac:dyDescent="0.2">
      <c r="B143" s="132"/>
      <c r="C143" s="133"/>
      <c r="D143" s="133"/>
      <c r="E143" s="133"/>
      <c r="F143" s="133"/>
      <c r="G143" s="133"/>
      <c r="H143" s="133"/>
      <c r="I143" s="134"/>
    </row>
    <row r="144" spans="2:10" x14ac:dyDescent="0.2">
      <c r="B144" s="132"/>
      <c r="C144" s="133"/>
      <c r="D144" s="133"/>
      <c r="E144" s="133"/>
      <c r="F144" s="133"/>
      <c r="G144" s="133"/>
      <c r="H144" s="133"/>
      <c r="I144" s="134"/>
    </row>
    <row r="145" spans="1:11" x14ac:dyDescent="0.2">
      <c r="B145" s="132"/>
      <c r="C145" s="133"/>
      <c r="D145" s="133"/>
      <c r="E145" s="133"/>
      <c r="F145" s="133"/>
      <c r="G145" s="133"/>
      <c r="H145" s="133"/>
      <c r="I145" s="134"/>
    </row>
    <row r="146" spans="1:11" x14ac:dyDescent="0.2">
      <c r="B146" s="132"/>
      <c r="C146" s="133"/>
      <c r="D146" s="133"/>
      <c r="E146" s="133"/>
      <c r="F146" s="133"/>
      <c r="G146" s="133"/>
      <c r="H146" s="133"/>
      <c r="I146" s="134"/>
    </row>
    <row r="147" spans="1:11" x14ac:dyDescent="0.2">
      <c r="B147" s="132"/>
      <c r="C147" s="133"/>
      <c r="D147" s="133"/>
      <c r="E147" s="133"/>
      <c r="F147" s="133"/>
      <c r="G147" s="133"/>
      <c r="H147" s="133"/>
      <c r="I147" s="134"/>
    </row>
    <row r="148" spans="1:11" x14ac:dyDescent="0.2">
      <c r="B148" s="132"/>
      <c r="C148" s="133"/>
      <c r="D148" s="133"/>
      <c r="E148" s="133"/>
      <c r="F148" s="133"/>
      <c r="G148" s="133"/>
      <c r="H148" s="133"/>
      <c r="I148" s="134"/>
    </row>
    <row r="149" spans="1:11" x14ac:dyDescent="0.2">
      <c r="B149" s="132"/>
      <c r="C149" s="133"/>
      <c r="D149" s="133"/>
      <c r="E149" s="133"/>
      <c r="F149" s="133"/>
      <c r="G149" s="133"/>
      <c r="H149" s="133"/>
      <c r="I149" s="134"/>
    </row>
    <row r="150" spans="1:11" x14ac:dyDescent="0.2">
      <c r="B150" s="132"/>
      <c r="C150" s="133"/>
      <c r="D150" s="133"/>
      <c r="E150" s="133"/>
      <c r="F150" s="133"/>
      <c r="G150" s="133"/>
      <c r="H150" s="133"/>
      <c r="I150" s="134"/>
    </row>
    <row r="151" spans="1:11" x14ac:dyDescent="0.2">
      <c r="B151" s="132"/>
      <c r="C151" s="133"/>
      <c r="D151" s="133"/>
      <c r="E151" s="133"/>
      <c r="F151" s="133"/>
      <c r="G151" s="133"/>
      <c r="H151" s="133"/>
      <c r="I151" s="134"/>
    </row>
    <row r="152" spans="1:11" x14ac:dyDescent="0.2">
      <c r="B152" s="135"/>
      <c r="C152" s="136"/>
      <c r="D152" s="136"/>
      <c r="E152" s="136"/>
      <c r="F152" s="136"/>
      <c r="G152" s="136"/>
      <c r="H152" s="136"/>
      <c r="I152" s="137"/>
    </row>
    <row r="154" spans="1:11" ht="14.25" customHeight="1" x14ac:dyDescent="0.2">
      <c r="A154" s="128" t="s">
        <v>451</v>
      </c>
      <c r="B154" s="128"/>
      <c r="C154" s="128"/>
      <c r="D154" s="128"/>
      <c r="E154" s="128"/>
      <c r="F154" s="128"/>
      <c r="G154" s="128"/>
      <c r="H154" s="128"/>
      <c r="I154" s="128"/>
      <c r="J154" s="27"/>
      <c r="K154" s="27"/>
    </row>
    <row r="155" spans="1:11" ht="14.25" customHeight="1" x14ac:dyDescent="0.2">
      <c r="A155" s="25"/>
      <c r="B155" s="25"/>
      <c r="C155" s="25"/>
      <c r="D155" s="25"/>
      <c r="E155" s="25"/>
      <c r="F155" s="25"/>
      <c r="G155" s="25"/>
      <c r="H155" s="25"/>
      <c r="I155" s="25"/>
      <c r="J155" s="27"/>
      <c r="K155" s="27"/>
    </row>
    <row r="156" spans="1:11" x14ac:dyDescent="0.2">
      <c r="B156" s="24" t="s">
        <v>4</v>
      </c>
      <c r="C156" s="138" t="s">
        <v>5</v>
      </c>
      <c r="D156" s="139"/>
      <c r="E156" s="139"/>
      <c r="F156" s="139"/>
      <c r="G156" s="139"/>
      <c r="H156" s="139"/>
      <c r="I156" s="139"/>
    </row>
    <row r="157" spans="1:11" ht="14.25" customHeight="1" x14ac:dyDescent="0.2">
      <c r="B157" s="23">
        <v>5</v>
      </c>
      <c r="C157" s="125" t="s">
        <v>483</v>
      </c>
      <c r="D157" s="126"/>
      <c r="E157" s="126"/>
      <c r="F157" s="126"/>
      <c r="G157" s="126"/>
      <c r="H157" s="126"/>
      <c r="I157" s="127"/>
    </row>
    <row r="158" spans="1:11" ht="14.25" customHeight="1" x14ac:dyDescent="0.2">
      <c r="B158" s="23">
        <v>4</v>
      </c>
      <c r="C158" s="125" t="s">
        <v>466</v>
      </c>
      <c r="D158" s="126"/>
      <c r="E158" s="126"/>
      <c r="F158" s="126"/>
      <c r="G158" s="126"/>
      <c r="H158" s="126"/>
      <c r="I158" s="127"/>
    </row>
    <row r="159" spans="1:11" ht="14.25" customHeight="1" x14ac:dyDescent="0.2">
      <c r="B159" s="23">
        <v>3</v>
      </c>
      <c r="C159" s="125" t="s">
        <v>467</v>
      </c>
      <c r="D159" s="126"/>
      <c r="E159" s="126"/>
      <c r="F159" s="126"/>
      <c r="G159" s="126"/>
      <c r="H159" s="126"/>
      <c r="I159" s="127"/>
    </row>
    <row r="160" spans="1:11" ht="14.25" customHeight="1" x14ac:dyDescent="0.2">
      <c r="B160" s="23">
        <v>2</v>
      </c>
      <c r="C160" s="125" t="s">
        <v>468</v>
      </c>
      <c r="D160" s="126"/>
      <c r="E160" s="126"/>
      <c r="F160" s="126"/>
      <c r="G160" s="126"/>
      <c r="H160" s="126"/>
      <c r="I160" s="127"/>
    </row>
    <row r="161" spans="2:10" ht="14.25" customHeight="1" x14ac:dyDescent="0.2">
      <c r="B161" s="23">
        <v>1</v>
      </c>
      <c r="C161" s="125" t="s">
        <v>484</v>
      </c>
      <c r="D161" s="126"/>
      <c r="E161" s="126"/>
      <c r="F161" s="126"/>
      <c r="G161" s="126"/>
      <c r="H161" s="126"/>
      <c r="I161" s="127"/>
    </row>
    <row r="163" spans="2:10" ht="30" customHeight="1" x14ac:dyDescent="0.2">
      <c r="B163" s="128" t="str">
        <f>"The institution rates "&amp;Summary!AB43&amp;" out of 5 with deviations in "&amp;Summary!AB41&amp;" out of the 35 rooms reviewed."</f>
        <v>The institution rates 5 out of 5 with deviations in 0 out of the 35 rooms reviewed.</v>
      </c>
      <c r="C163" s="128"/>
      <c r="D163" s="128"/>
      <c r="E163" s="128"/>
      <c r="F163" s="128"/>
      <c r="G163" s="128"/>
      <c r="H163" s="128"/>
      <c r="I163" s="128"/>
      <c r="J163" s="27"/>
    </row>
    <row r="165" spans="2:10" x14ac:dyDescent="0.2">
      <c r="B165" s="4" t="s">
        <v>452</v>
      </c>
    </row>
    <row r="166" spans="2:10" x14ac:dyDescent="0.2">
      <c r="B166" s="129"/>
      <c r="C166" s="130"/>
      <c r="D166" s="130"/>
      <c r="E166" s="130"/>
      <c r="F166" s="130"/>
      <c r="G166" s="130"/>
      <c r="H166" s="130"/>
      <c r="I166" s="131"/>
    </row>
    <row r="167" spans="2:10" x14ac:dyDescent="0.2">
      <c r="B167" s="132"/>
      <c r="C167" s="133"/>
      <c r="D167" s="133"/>
      <c r="E167" s="133"/>
      <c r="F167" s="133"/>
      <c r="G167" s="133"/>
      <c r="H167" s="133"/>
      <c r="I167" s="134"/>
    </row>
    <row r="168" spans="2:10" x14ac:dyDescent="0.2">
      <c r="B168" s="132"/>
      <c r="C168" s="133"/>
      <c r="D168" s="133"/>
      <c r="E168" s="133"/>
      <c r="F168" s="133"/>
      <c r="G168" s="133"/>
      <c r="H168" s="133"/>
      <c r="I168" s="134"/>
    </row>
    <row r="169" spans="2:10" x14ac:dyDescent="0.2">
      <c r="B169" s="132"/>
      <c r="C169" s="133"/>
      <c r="D169" s="133"/>
      <c r="E169" s="133"/>
      <c r="F169" s="133"/>
      <c r="G169" s="133"/>
      <c r="H169" s="133"/>
      <c r="I169" s="134"/>
    </row>
    <row r="170" spans="2:10" x14ac:dyDescent="0.2">
      <c r="B170" s="132"/>
      <c r="C170" s="133"/>
      <c r="D170" s="133"/>
      <c r="E170" s="133"/>
      <c r="F170" s="133"/>
      <c r="G170" s="133"/>
      <c r="H170" s="133"/>
      <c r="I170" s="134"/>
    </row>
    <row r="171" spans="2:10" x14ac:dyDescent="0.2">
      <c r="B171" s="132"/>
      <c r="C171" s="133"/>
      <c r="D171" s="133"/>
      <c r="E171" s="133"/>
      <c r="F171" s="133"/>
      <c r="G171" s="133"/>
      <c r="H171" s="133"/>
      <c r="I171" s="134"/>
    </row>
    <row r="172" spans="2:10" x14ac:dyDescent="0.2">
      <c r="B172" s="132"/>
      <c r="C172" s="133"/>
      <c r="D172" s="133"/>
      <c r="E172" s="133"/>
      <c r="F172" s="133"/>
      <c r="G172" s="133"/>
      <c r="H172" s="133"/>
      <c r="I172" s="134"/>
    </row>
    <row r="173" spans="2:10" x14ac:dyDescent="0.2">
      <c r="B173" s="132"/>
      <c r="C173" s="133"/>
      <c r="D173" s="133"/>
      <c r="E173" s="133"/>
      <c r="F173" s="133"/>
      <c r="G173" s="133"/>
      <c r="H173" s="133"/>
      <c r="I173" s="134"/>
    </row>
    <row r="174" spans="2:10" x14ac:dyDescent="0.2">
      <c r="B174" s="132"/>
      <c r="C174" s="133"/>
      <c r="D174" s="133"/>
      <c r="E174" s="133"/>
      <c r="F174" s="133"/>
      <c r="G174" s="133"/>
      <c r="H174" s="133"/>
      <c r="I174" s="134"/>
    </row>
    <row r="175" spans="2:10" x14ac:dyDescent="0.2">
      <c r="B175" s="132"/>
      <c r="C175" s="133"/>
      <c r="D175" s="133"/>
      <c r="E175" s="133"/>
      <c r="F175" s="133"/>
      <c r="G175" s="133"/>
      <c r="H175" s="133"/>
      <c r="I175" s="134"/>
    </row>
    <row r="176" spans="2:10" x14ac:dyDescent="0.2">
      <c r="B176" s="132"/>
      <c r="C176" s="133"/>
      <c r="D176" s="133"/>
      <c r="E176" s="133"/>
      <c r="F176" s="133"/>
      <c r="G176" s="133"/>
      <c r="H176" s="133"/>
      <c r="I176" s="134"/>
    </row>
    <row r="177" spans="1:11" x14ac:dyDescent="0.2">
      <c r="B177" s="132"/>
      <c r="C177" s="133"/>
      <c r="D177" s="133"/>
      <c r="E177" s="133"/>
      <c r="F177" s="133"/>
      <c r="G177" s="133"/>
      <c r="H177" s="133"/>
      <c r="I177" s="134"/>
    </row>
    <row r="178" spans="1:11" x14ac:dyDescent="0.2">
      <c r="B178" s="132"/>
      <c r="C178" s="133"/>
      <c r="D178" s="133"/>
      <c r="E178" s="133"/>
      <c r="F178" s="133"/>
      <c r="G178" s="133"/>
      <c r="H178" s="133"/>
      <c r="I178" s="134"/>
    </row>
    <row r="179" spans="1:11" x14ac:dyDescent="0.2">
      <c r="B179" s="132"/>
      <c r="C179" s="133"/>
      <c r="D179" s="133"/>
      <c r="E179" s="133"/>
      <c r="F179" s="133"/>
      <c r="G179" s="133"/>
      <c r="H179" s="133"/>
      <c r="I179" s="134"/>
    </row>
    <row r="180" spans="1:11" x14ac:dyDescent="0.2">
      <c r="B180" s="132"/>
      <c r="C180" s="133"/>
      <c r="D180" s="133"/>
      <c r="E180" s="133"/>
      <c r="F180" s="133"/>
      <c r="G180" s="133"/>
      <c r="H180" s="133"/>
      <c r="I180" s="134"/>
    </row>
    <row r="181" spans="1:11" x14ac:dyDescent="0.2">
      <c r="B181" s="132"/>
      <c r="C181" s="133"/>
      <c r="D181" s="133"/>
      <c r="E181" s="133"/>
      <c r="F181" s="133"/>
      <c r="G181" s="133"/>
      <c r="H181" s="133"/>
      <c r="I181" s="134"/>
    </row>
    <row r="182" spans="1:11" x14ac:dyDescent="0.2">
      <c r="B182" s="132"/>
      <c r="C182" s="133"/>
      <c r="D182" s="133"/>
      <c r="E182" s="133"/>
      <c r="F182" s="133"/>
      <c r="G182" s="133"/>
      <c r="H182" s="133"/>
      <c r="I182" s="134"/>
    </row>
    <row r="183" spans="1:11" x14ac:dyDescent="0.2">
      <c r="B183" s="135"/>
      <c r="C183" s="136"/>
      <c r="D183" s="136"/>
      <c r="E183" s="136"/>
      <c r="F183" s="136"/>
      <c r="G183" s="136"/>
      <c r="H183" s="136"/>
      <c r="I183" s="137"/>
    </row>
    <row r="185" spans="1:11" ht="14.25" customHeight="1" x14ac:dyDescent="0.2">
      <c r="A185" s="128" t="s">
        <v>477</v>
      </c>
      <c r="B185" s="128"/>
      <c r="C185" s="128"/>
      <c r="D185" s="128"/>
      <c r="E185" s="128"/>
      <c r="F185" s="128"/>
      <c r="G185" s="128"/>
      <c r="H185" s="128"/>
      <c r="I185" s="128"/>
      <c r="J185" s="27"/>
      <c r="K185" s="27"/>
    </row>
    <row r="186" spans="1:11" ht="14.25" customHeight="1" x14ac:dyDescent="0.2">
      <c r="A186" s="25"/>
      <c r="B186" s="25"/>
      <c r="C186" s="25"/>
      <c r="D186" s="25"/>
      <c r="E186" s="25"/>
      <c r="F186" s="25"/>
      <c r="G186" s="25"/>
      <c r="H186" s="25"/>
      <c r="I186" s="25"/>
      <c r="J186" s="27"/>
      <c r="K186" s="27"/>
    </row>
    <row r="187" spans="1:11" x14ac:dyDescent="0.2">
      <c r="B187" s="24" t="s">
        <v>4</v>
      </c>
      <c r="C187" s="138" t="s">
        <v>5</v>
      </c>
      <c r="D187" s="139"/>
      <c r="E187" s="139"/>
      <c r="F187" s="139"/>
      <c r="G187" s="139"/>
      <c r="H187" s="139"/>
      <c r="I187" s="139"/>
    </row>
    <row r="188" spans="1:11" ht="14.25" customHeight="1" x14ac:dyDescent="0.2">
      <c r="B188" s="23">
        <v>5</v>
      </c>
      <c r="C188" s="125" t="s">
        <v>486</v>
      </c>
      <c r="D188" s="126"/>
      <c r="E188" s="126"/>
      <c r="F188" s="126"/>
      <c r="G188" s="126"/>
      <c r="H188" s="126"/>
      <c r="I188" s="127"/>
    </row>
    <row r="189" spans="1:11" ht="14.25" customHeight="1" x14ac:dyDescent="0.2">
      <c r="B189" s="23">
        <v>4</v>
      </c>
      <c r="C189" s="125" t="s">
        <v>469</v>
      </c>
      <c r="D189" s="126"/>
      <c r="E189" s="126"/>
      <c r="F189" s="126"/>
      <c r="G189" s="126"/>
      <c r="H189" s="126"/>
      <c r="I189" s="127"/>
    </row>
    <row r="190" spans="1:11" ht="14.25" customHeight="1" x14ac:dyDescent="0.2">
      <c r="B190" s="23">
        <v>3</v>
      </c>
      <c r="C190" s="125" t="s">
        <v>470</v>
      </c>
      <c r="D190" s="126"/>
      <c r="E190" s="126"/>
      <c r="F190" s="126"/>
      <c r="G190" s="126"/>
      <c r="H190" s="126"/>
      <c r="I190" s="127"/>
    </row>
    <row r="191" spans="1:11" ht="14.25" customHeight="1" x14ac:dyDescent="0.2">
      <c r="B191" s="23">
        <v>2</v>
      </c>
      <c r="C191" s="125" t="s">
        <v>487</v>
      </c>
      <c r="D191" s="126"/>
      <c r="E191" s="126"/>
      <c r="F191" s="126"/>
      <c r="G191" s="126"/>
      <c r="H191" s="126"/>
      <c r="I191" s="127"/>
    </row>
    <row r="192" spans="1:11" ht="14.25" customHeight="1" x14ac:dyDescent="0.2">
      <c r="B192" s="23">
        <v>1</v>
      </c>
      <c r="C192" s="125" t="s">
        <v>485</v>
      </c>
      <c r="D192" s="126"/>
      <c r="E192" s="126"/>
      <c r="F192" s="126"/>
      <c r="G192" s="126"/>
      <c r="H192" s="126"/>
      <c r="I192" s="127"/>
    </row>
    <row r="194" spans="2:10" ht="86.25" customHeight="1" x14ac:dyDescent="0.2">
      <c r="B194" s="128" t="str">
        <f>"The institution rates "&amp;Summary!AF43&amp;" out of 5 with a deviation of "&amp;TEXT(Summary!AF42*100,"#0")&amp;" percent. Of the 35 rooms reveiwed, a total room area of "&amp;TEXT(Summary!AC41,"#,##0.0")&amp;" Net Assignable Square Feet (NASF) was reported to the Texas Higher Education Coordinating Board. The PRT's review resulted in a total room area of "&amp;TEXT(Summary!AD41,"#,##0.0")&amp;" NASF, a difference of "&amp;TEXT(Summary!AD41-Summary!AC41,"#,##0.0")&amp;"."</f>
        <v>The institution rates 5 out of 5 with a deviation of 0 percent. Of the 35 rooms reveiwed, a total room area of 0.0 Net Assignable Square Feet (NASF) was reported to the Texas Higher Education Coordinating Board. The PRT's review resulted in a total room area of 0.0 NASF, a difference of 0.0.</v>
      </c>
      <c r="C194" s="128"/>
      <c r="D194" s="128"/>
      <c r="E194" s="128"/>
      <c r="F194" s="128"/>
      <c r="G194" s="128"/>
      <c r="H194" s="128"/>
      <c r="I194" s="128"/>
      <c r="J194" s="27"/>
    </row>
    <row r="196" spans="2:10" x14ac:dyDescent="0.2">
      <c r="B196" s="4" t="s">
        <v>452</v>
      </c>
    </row>
    <row r="197" spans="2:10" x14ac:dyDescent="0.2">
      <c r="B197" s="129"/>
      <c r="C197" s="130"/>
      <c r="D197" s="130"/>
      <c r="E197" s="130"/>
      <c r="F197" s="130"/>
      <c r="G197" s="130"/>
      <c r="H197" s="130"/>
      <c r="I197" s="131"/>
    </row>
    <row r="198" spans="2:10" x14ac:dyDescent="0.2">
      <c r="B198" s="132"/>
      <c r="C198" s="133"/>
      <c r="D198" s="133"/>
      <c r="E198" s="133"/>
      <c r="F198" s="133"/>
      <c r="G198" s="133"/>
      <c r="H198" s="133"/>
      <c r="I198" s="134"/>
    </row>
    <row r="199" spans="2:10" x14ac:dyDescent="0.2">
      <c r="B199" s="132"/>
      <c r="C199" s="133"/>
      <c r="D199" s="133"/>
      <c r="E199" s="133"/>
      <c r="F199" s="133"/>
      <c r="G199" s="133"/>
      <c r="H199" s="133"/>
      <c r="I199" s="134"/>
    </row>
    <row r="200" spans="2:10" x14ac:dyDescent="0.2">
      <c r="B200" s="132"/>
      <c r="C200" s="133"/>
      <c r="D200" s="133"/>
      <c r="E200" s="133"/>
      <c r="F200" s="133"/>
      <c r="G200" s="133"/>
      <c r="H200" s="133"/>
      <c r="I200" s="134"/>
    </row>
    <row r="201" spans="2:10" x14ac:dyDescent="0.2">
      <c r="B201" s="132"/>
      <c r="C201" s="133"/>
      <c r="D201" s="133"/>
      <c r="E201" s="133"/>
      <c r="F201" s="133"/>
      <c r="G201" s="133"/>
      <c r="H201" s="133"/>
      <c r="I201" s="134"/>
    </row>
    <row r="202" spans="2:10" x14ac:dyDescent="0.2">
      <c r="B202" s="132"/>
      <c r="C202" s="133"/>
      <c r="D202" s="133"/>
      <c r="E202" s="133"/>
      <c r="F202" s="133"/>
      <c r="G202" s="133"/>
      <c r="H202" s="133"/>
      <c r="I202" s="134"/>
    </row>
    <row r="203" spans="2:10" x14ac:dyDescent="0.2">
      <c r="B203" s="132"/>
      <c r="C203" s="133"/>
      <c r="D203" s="133"/>
      <c r="E203" s="133"/>
      <c r="F203" s="133"/>
      <c r="G203" s="133"/>
      <c r="H203" s="133"/>
      <c r="I203" s="134"/>
    </row>
    <row r="204" spans="2:10" x14ac:dyDescent="0.2">
      <c r="B204" s="132"/>
      <c r="C204" s="133"/>
      <c r="D204" s="133"/>
      <c r="E204" s="133"/>
      <c r="F204" s="133"/>
      <c r="G204" s="133"/>
      <c r="H204" s="133"/>
      <c r="I204" s="134"/>
    </row>
    <row r="205" spans="2:10" x14ac:dyDescent="0.2">
      <c r="B205" s="132"/>
      <c r="C205" s="133"/>
      <c r="D205" s="133"/>
      <c r="E205" s="133"/>
      <c r="F205" s="133"/>
      <c r="G205" s="133"/>
      <c r="H205" s="133"/>
      <c r="I205" s="134"/>
    </row>
    <row r="206" spans="2:10" x14ac:dyDescent="0.2">
      <c r="B206" s="132"/>
      <c r="C206" s="133"/>
      <c r="D206" s="133"/>
      <c r="E206" s="133"/>
      <c r="F206" s="133"/>
      <c r="G206" s="133"/>
      <c r="H206" s="133"/>
      <c r="I206" s="134"/>
    </row>
    <row r="207" spans="2:10" x14ac:dyDescent="0.2">
      <c r="B207" s="132"/>
      <c r="C207" s="133"/>
      <c r="D207" s="133"/>
      <c r="E207" s="133"/>
      <c r="F207" s="133"/>
      <c r="G207" s="133"/>
      <c r="H207" s="133"/>
      <c r="I207" s="134"/>
    </row>
    <row r="208" spans="2:10" x14ac:dyDescent="0.2">
      <c r="B208" s="132"/>
      <c r="C208" s="133"/>
      <c r="D208" s="133"/>
      <c r="E208" s="133"/>
      <c r="F208" s="133"/>
      <c r="G208" s="133"/>
      <c r="H208" s="133"/>
      <c r="I208" s="134"/>
    </row>
    <row r="209" spans="1:11" x14ac:dyDescent="0.2">
      <c r="B209" s="132"/>
      <c r="C209" s="133"/>
      <c r="D209" s="133"/>
      <c r="E209" s="133"/>
      <c r="F209" s="133"/>
      <c r="G209" s="133"/>
      <c r="H209" s="133"/>
      <c r="I209" s="134"/>
    </row>
    <row r="210" spans="1:11" x14ac:dyDescent="0.2">
      <c r="B210" s="132"/>
      <c r="C210" s="133"/>
      <c r="D210" s="133"/>
      <c r="E210" s="133"/>
      <c r="F210" s="133"/>
      <c r="G210" s="133"/>
      <c r="H210" s="133"/>
      <c r="I210" s="134"/>
    </row>
    <row r="211" spans="1:11" x14ac:dyDescent="0.2">
      <c r="B211" s="132"/>
      <c r="C211" s="133"/>
      <c r="D211" s="133"/>
      <c r="E211" s="133"/>
      <c r="F211" s="133"/>
      <c r="G211" s="133"/>
      <c r="H211" s="133"/>
      <c r="I211" s="134"/>
    </row>
    <row r="212" spans="1:11" x14ac:dyDescent="0.2">
      <c r="B212" s="132"/>
      <c r="C212" s="133"/>
      <c r="D212" s="133"/>
      <c r="E212" s="133"/>
      <c r="F212" s="133"/>
      <c r="G212" s="133"/>
      <c r="H212" s="133"/>
      <c r="I212" s="134"/>
    </row>
    <row r="213" spans="1:11" x14ac:dyDescent="0.2">
      <c r="B213" s="132"/>
      <c r="C213" s="133"/>
      <c r="D213" s="133"/>
      <c r="E213" s="133"/>
      <c r="F213" s="133"/>
      <c r="G213" s="133"/>
      <c r="H213" s="133"/>
      <c r="I213" s="134"/>
    </row>
    <row r="214" spans="1:11" x14ac:dyDescent="0.2">
      <c r="B214" s="132"/>
      <c r="C214" s="133"/>
      <c r="D214" s="133"/>
      <c r="E214" s="133"/>
      <c r="F214" s="133"/>
      <c r="G214" s="133"/>
      <c r="H214" s="133"/>
      <c r="I214" s="134"/>
    </row>
    <row r="215" spans="1:11" x14ac:dyDescent="0.2">
      <c r="B215" s="135"/>
      <c r="C215" s="136"/>
      <c r="D215" s="136"/>
      <c r="E215" s="136"/>
      <c r="F215" s="136"/>
      <c r="G215" s="136"/>
      <c r="H215" s="136"/>
      <c r="I215" s="137"/>
    </row>
    <row r="217" spans="1:11" x14ac:dyDescent="0.2">
      <c r="A217" s="128" t="s">
        <v>478</v>
      </c>
      <c r="B217" s="128"/>
      <c r="C217" s="128"/>
      <c r="D217" s="128"/>
      <c r="E217" s="128"/>
      <c r="F217" s="128"/>
      <c r="G217" s="128"/>
      <c r="H217" s="128"/>
      <c r="I217" s="128"/>
      <c r="J217" s="27"/>
      <c r="K217" s="27"/>
    </row>
    <row r="218" spans="1:11" ht="14.25" customHeight="1" x14ac:dyDescent="0.2">
      <c r="A218" s="57"/>
      <c r="B218" s="57"/>
      <c r="C218" s="57"/>
      <c r="D218" s="57"/>
      <c r="E218" s="57"/>
      <c r="F218" s="57"/>
      <c r="G218" s="57"/>
      <c r="H218" s="57"/>
      <c r="I218" s="57"/>
      <c r="J218" s="27"/>
      <c r="K218" s="27"/>
    </row>
    <row r="219" spans="1:11" x14ac:dyDescent="0.2">
      <c r="B219" s="24" t="s">
        <v>4</v>
      </c>
      <c r="C219" s="138" t="s">
        <v>5</v>
      </c>
      <c r="D219" s="139"/>
      <c r="E219" s="139"/>
      <c r="F219" s="139"/>
      <c r="G219" s="139"/>
      <c r="H219" s="139"/>
      <c r="I219" s="139"/>
    </row>
    <row r="220" spans="1:11" ht="14.25" customHeight="1" x14ac:dyDescent="0.2">
      <c r="B220" s="23">
        <v>5</v>
      </c>
      <c r="C220" s="125" t="s">
        <v>486</v>
      </c>
      <c r="D220" s="126"/>
      <c r="E220" s="126"/>
      <c r="F220" s="126"/>
      <c r="G220" s="126"/>
      <c r="H220" s="126"/>
      <c r="I220" s="127"/>
    </row>
    <row r="221" spans="1:11" ht="14.25" customHeight="1" x14ac:dyDescent="0.2">
      <c r="B221" s="23">
        <v>4</v>
      </c>
      <c r="C221" s="125" t="s">
        <v>469</v>
      </c>
      <c r="D221" s="126"/>
      <c r="E221" s="126"/>
      <c r="F221" s="126"/>
      <c r="G221" s="126"/>
      <c r="H221" s="126"/>
      <c r="I221" s="127"/>
    </row>
    <row r="222" spans="1:11" ht="14.25" customHeight="1" x14ac:dyDescent="0.2">
      <c r="B222" s="23">
        <v>3</v>
      </c>
      <c r="C222" s="125" t="s">
        <v>470</v>
      </c>
      <c r="D222" s="126"/>
      <c r="E222" s="126"/>
      <c r="F222" s="126"/>
      <c r="G222" s="126"/>
      <c r="H222" s="126"/>
      <c r="I222" s="127"/>
    </row>
    <row r="223" spans="1:11" ht="14.25" customHeight="1" x14ac:dyDescent="0.2">
      <c r="B223" s="23">
        <v>2</v>
      </c>
      <c r="C223" s="125" t="s">
        <v>487</v>
      </c>
      <c r="D223" s="126"/>
      <c r="E223" s="126"/>
      <c r="F223" s="126"/>
      <c r="G223" s="126"/>
      <c r="H223" s="126"/>
      <c r="I223" s="127"/>
    </row>
    <row r="224" spans="1:11" ht="14.25" customHeight="1" x14ac:dyDescent="0.2">
      <c r="B224" s="23">
        <v>1</v>
      </c>
      <c r="C224" s="125" t="s">
        <v>485</v>
      </c>
      <c r="D224" s="126"/>
      <c r="E224" s="126"/>
      <c r="F224" s="126"/>
      <c r="G224" s="126"/>
      <c r="H224" s="126"/>
      <c r="I224" s="127"/>
    </row>
    <row r="226" spans="2:10" ht="85.5" customHeight="1" x14ac:dyDescent="0.2">
      <c r="B226" s="128" t="str">
        <f>"The institution rates "&amp;Summary!AF43&amp;" out of 5 with a deviation of "&amp;TEXT(Summary!AF42*100,"#0")&amp;" percent. Of the 35 rooms reveiwed, a total room area of "&amp;TEXT(Summary!AC41,"#,##0.0")&amp;" Net Assignable Square Feet (NASF) that yielded "&amp;TEXT(Summary!AE41,"#,#0.0")&amp;" Educational and General (E&amp;G) Square Feet was reported to the Texas Higher Education Coordinating Board. The PRT's review resulted in a total room area of "&amp;TEXT(Summary!AD41,"#,##0.0")&amp;" NASF that yielded "&amp;TEXT(Summary!AF41,"#,##0.0")&amp;" E&amp;G Square Feet, a difference of "&amp;TEXT(Summary!AF41-Summary!AE41,"#,##0.0")&amp;"."</f>
        <v>The institution rates 5 out of 5 with a deviation of 0 percent. Of the 35 rooms reveiwed, a total room area of 0.0 Net Assignable Square Feet (NASF) that yielded 0.0 Educational and General (E&amp;G) Square Feet was reported to the Texas Higher Education Coordinating Board. The PRT's review resulted in a total room area of 0.0 NASF that yielded 0.0 E&amp;G Square Feet, a difference of 0.0.</v>
      </c>
      <c r="C226" s="128"/>
      <c r="D226" s="128"/>
      <c r="E226" s="128"/>
      <c r="F226" s="128"/>
      <c r="G226" s="128"/>
      <c r="H226" s="128"/>
      <c r="I226" s="128"/>
      <c r="J226" s="27"/>
    </row>
    <row r="228" spans="2:10" x14ac:dyDescent="0.2">
      <c r="B228" s="4" t="s">
        <v>452</v>
      </c>
    </row>
    <row r="229" spans="2:10" x14ac:dyDescent="0.2">
      <c r="B229" s="129"/>
      <c r="C229" s="130"/>
      <c r="D229" s="130"/>
      <c r="E229" s="130"/>
      <c r="F229" s="130"/>
      <c r="G229" s="130"/>
      <c r="H229" s="130"/>
      <c r="I229" s="131"/>
    </row>
    <row r="230" spans="2:10" x14ac:dyDescent="0.2">
      <c r="B230" s="132"/>
      <c r="C230" s="133"/>
      <c r="D230" s="133"/>
      <c r="E230" s="133"/>
      <c r="F230" s="133"/>
      <c r="G230" s="133"/>
      <c r="H230" s="133"/>
      <c r="I230" s="134"/>
    </row>
    <row r="231" spans="2:10" x14ac:dyDescent="0.2">
      <c r="B231" s="132"/>
      <c r="C231" s="133"/>
      <c r="D231" s="133"/>
      <c r="E231" s="133"/>
      <c r="F231" s="133"/>
      <c r="G231" s="133"/>
      <c r="H231" s="133"/>
      <c r="I231" s="134"/>
    </row>
    <row r="232" spans="2:10" x14ac:dyDescent="0.2">
      <c r="B232" s="132"/>
      <c r="C232" s="133"/>
      <c r="D232" s="133"/>
      <c r="E232" s="133"/>
      <c r="F232" s="133"/>
      <c r="G232" s="133"/>
      <c r="H232" s="133"/>
      <c r="I232" s="134"/>
    </row>
    <row r="233" spans="2:10" x14ac:dyDescent="0.2">
      <c r="B233" s="132"/>
      <c r="C233" s="133"/>
      <c r="D233" s="133"/>
      <c r="E233" s="133"/>
      <c r="F233" s="133"/>
      <c r="G233" s="133"/>
      <c r="H233" s="133"/>
      <c r="I233" s="134"/>
    </row>
    <row r="234" spans="2:10" x14ac:dyDescent="0.2">
      <c r="B234" s="132"/>
      <c r="C234" s="133"/>
      <c r="D234" s="133"/>
      <c r="E234" s="133"/>
      <c r="F234" s="133"/>
      <c r="G234" s="133"/>
      <c r="H234" s="133"/>
      <c r="I234" s="134"/>
    </row>
    <row r="235" spans="2:10" x14ac:dyDescent="0.2">
      <c r="B235" s="132"/>
      <c r="C235" s="133"/>
      <c r="D235" s="133"/>
      <c r="E235" s="133"/>
      <c r="F235" s="133"/>
      <c r="G235" s="133"/>
      <c r="H235" s="133"/>
      <c r="I235" s="134"/>
    </row>
    <row r="236" spans="2:10" x14ac:dyDescent="0.2">
      <c r="B236" s="132"/>
      <c r="C236" s="133"/>
      <c r="D236" s="133"/>
      <c r="E236" s="133"/>
      <c r="F236" s="133"/>
      <c r="G236" s="133"/>
      <c r="H236" s="133"/>
      <c r="I236" s="134"/>
    </row>
    <row r="237" spans="2:10" x14ac:dyDescent="0.2">
      <c r="B237" s="132"/>
      <c r="C237" s="133"/>
      <c r="D237" s="133"/>
      <c r="E237" s="133"/>
      <c r="F237" s="133"/>
      <c r="G237" s="133"/>
      <c r="H237" s="133"/>
      <c r="I237" s="134"/>
    </row>
    <row r="238" spans="2:10" x14ac:dyDescent="0.2">
      <c r="B238" s="132"/>
      <c r="C238" s="133"/>
      <c r="D238" s="133"/>
      <c r="E238" s="133"/>
      <c r="F238" s="133"/>
      <c r="G238" s="133"/>
      <c r="H238" s="133"/>
      <c r="I238" s="134"/>
    </row>
    <row r="239" spans="2:10" x14ac:dyDescent="0.2">
      <c r="B239" s="132"/>
      <c r="C239" s="133"/>
      <c r="D239" s="133"/>
      <c r="E239" s="133"/>
      <c r="F239" s="133"/>
      <c r="G239" s="133"/>
      <c r="H239" s="133"/>
      <c r="I239" s="134"/>
    </row>
    <row r="240" spans="2:10" x14ac:dyDescent="0.2">
      <c r="B240" s="132"/>
      <c r="C240" s="133"/>
      <c r="D240" s="133"/>
      <c r="E240" s="133"/>
      <c r="F240" s="133"/>
      <c r="G240" s="133"/>
      <c r="H240" s="133"/>
      <c r="I240" s="134"/>
    </row>
    <row r="241" spans="1:11" x14ac:dyDescent="0.2">
      <c r="B241" s="132"/>
      <c r="C241" s="133"/>
      <c r="D241" s="133"/>
      <c r="E241" s="133"/>
      <c r="F241" s="133"/>
      <c r="G241" s="133"/>
      <c r="H241" s="133"/>
      <c r="I241" s="134"/>
    </row>
    <row r="242" spans="1:11" x14ac:dyDescent="0.2">
      <c r="B242" s="132"/>
      <c r="C242" s="133"/>
      <c r="D242" s="133"/>
      <c r="E242" s="133"/>
      <c r="F242" s="133"/>
      <c r="G242" s="133"/>
      <c r="H242" s="133"/>
      <c r="I242" s="134"/>
    </row>
    <row r="243" spans="1:11" x14ac:dyDescent="0.2">
      <c r="B243" s="132"/>
      <c r="C243" s="133"/>
      <c r="D243" s="133"/>
      <c r="E243" s="133"/>
      <c r="F243" s="133"/>
      <c r="G243" s="133"/>
      <c r="H243" s="133"/>
      <c r="I243" s="134"/>
    </row>
    <row r="244" spans="1:11" x14ac:dyDescent="0.2">
      <c r="B244" s="132"/>
      <c r="C244" s="133"/>
      <c r="D244" s="133"/>
      <c r="E244" s="133"/>
      <c r="F244" s="133"/>
      <c r="G244" s="133"/>
      <c r="H244" s="133"/>
      <c r="I244" s="134"/>
    </row>
    <row r="245" spans="1:11" x14ac:dyDescent="0.2">
      <c r="B245" s="132"/>
      <c r="C245" s="133"/>
      <c r="D245" s="133"/>
      <c r="E245" s="133"/>
      <c r="F245" s="133"/>
      <c r="G245" s="133"/>
      <c r="H245" s="133"/>
      <c r="I245" s="134"/>
    </row>
    <row r="246" spans="1:11" x14ac:dyDescent="0.2">
      <c r="B246" s="132"/>
      <c r="C246" s="133"/>
      <c r="D246" s="133"/>
      <c r="E246" s="133"/>
      <c r="F246" s="133"/>
      <c r="G246" s="133"/>
      <c r="H246" s="133"/>
      <c r="I246" s="134"/>
    </row>
    <row r="247" spans="1:11" x14ac:dyDescent="0.2">
      <c r="B247" s="135"/>
      <c r="C247" s="136"/>
      <c r="D247" s="136"/>
      <c r="E247" s="136"/>
      <c r="F247" s="136"/>
      <c r="G247" s="136"/>
      <c r="H247" s="136"/>
      <c r="I247" s="137"/>
    </row>
    <row r="249" spans="1:11" ht="43.5" customHeight="1" x14ac:dyDescent="0.2">
      <c r="A249" s="128" t="s">
        <v>479</v>
      </c>
      <c r="B249" s="128"/>
      <c r="C249" s="128"/>
      <c r="D249" s="128"/>
      <c r="E249" s="128"/>
      <c r="F249" s="128"/>
      <c r="G249" s="128"/>
      <c r="H249" s="128"/>
      <c r="I249" s="128"/>
      <c r="J249" s="27"/>
      <c r="K249" s="27"/>
    </row>
    <row r="251" spans="1:11" x14ac:dyDescent="0.2">
      <c r="B251" s="24" t="s">
        <v>4</v>
      </c>
      <c r="C251" s="138" t="s">
        <v>5</v>
      </c>
      <c r="D251" s="139"/>
      <c r="E251" s="139"/>
      <c r="F251" s="139"/>
      <c r="G251" s="139"/>
      <c r="H251" s="139"/>
      <c r="I251" s="139"/>
    </row>
    <row r="252" spans="1:11" ht="14.25" customHeight="1" x14ac:dyDescent="0.2">
      <c r="B252" s="23">
        <v>5</v>
      </c>
      <c r="C252" s="125" t="s">
        <v>471</v>
      </c>
      <c r="D252" s="126"/>
      <c r="E252" s="126"/>
      <c r="F252" s="126"/>
      <c r="G252" s="126"/>
      <c r="H252" s="126"/>
      <c r="I252" s="127"/>
    </row>
    <row r="253" spans="1:11" ht="14.25" customHeight="1" x14ac:dyDescent="0.2">
      <c r="B253" s="23">
        <v>4</v>
      </c>
      <c r="C253" s="125" t="s">
        <v>472</v>
      </c>
      <c r="D253" s="126"/>
      <c r="E253" s="126"/>
      <c r="F253" s="126"/>
      <c r="G253" s="126"/>
      <c r="H253" s="126"/>
      <c r="I253" s="127"/>
    </row>
    <row r="254" spans="1:11" ht="14.25" customHeight="1" x14ac:dyDescent="0.2">
      <c r="B254" s="23">
        <v>3</v>
      </c>
      <c r="C254" s="125" t="s">
        <v>473</v>
      </c>
      <c r="D254" s="126"/>
      <c r="E254" s="126"/>
      <c r="F254" s="126"/>
      <c r="G254" s="126"/>
      <c r="H254" s="126"/>
      <c r="I254" s="127"/>
    </row>
    <row r="255" spans="1:11" ht="14.25" customHeight="1" x14ac:dyDescent="0.2">
      <c r="B255" s="23">
        <v>2</v>
      </c>
      <c r="C255" s="125" t="s">
        <v>474</v>
      </c>
      <c r="D255" s="126"/>
      <c r="E255" s="126"/>
      <c r="F255" s="126"/>
      <c r="G255" s="126"/>
      <c r="H255" s="126"/>
      <c r="I255" s="127"/>
    </row>
    <row r="256" spans="1:11" ht="14.25" customHeight="1" x14ac:dyDescent="0.2">
      <c r="B256" s="23">
        <v>1</v>
      </c>
      <c r="C256" s="125" t="s">
        <v>475</v>
      </c>
      <c r="D256" s="126"/>
      <c r="E256" s="126"/>
      <c r="F256" s="126"/>
      <c r="G256" s="126"/>
      <c r="H256" s="126"/>
      <c r="I256" s="127"/>
    </row>
    <row r="258" spans="2:10" ht="30" customHeight="1" x14ac:dyDescent="0.2">
      <c r="B258" s="128" t="str">
        <f>"The institution rates "&amp;Summary!AK43&amp;" out of 5 with deviations in "&amp;Summary!AK41&amp;" out of the 35 rooms reviewed."</f>
        <v>The institution rates 5 out of 5 with deviations in 0 out of the 35 rooms reviewed.</v>
      </c>
      <c r="C258" s="128"/>
      <c r="D258" s="128"/>
      <c r="E258" s="128"/>
      <c r="F258" s="128"/>
      <c r="G258" s="128"/>
      <c r="H258" s="128"/>
      <c r="I258" s="128"/>
      <c r="J258" s="27"/>
    </row>
    <row r="260" spans="2:10" x14ac:dyDescent="0.2">
      <c r="B260" s="4" t="s">
        <v>452</v>
      </c>
    </row>
    <row r="261" spans="2:10" x14ac:dyDescent="0.2">
      <c r="B261" s="129"/>
      <c r="C261" s="130"/>
      <c r="D261" s="130"/>
      <c r="E261" s="130"/>
      <c r="F261" s="130"/>
      <c r="G261" s="130"/>
      <c r="H261" s="130"/>
      <c r="I261" s="131"/>
    </row>
    <row r="262" spans="2:10" x14ac:dyDescent="0.2">
      <c r="B262" s="132"/>
      <c r="C262" s="133"/>
      <c r="D262" s="133"/>
      <c r="E262" s="133"/>
      <c r="F262" s="133"/>
      <c r="G262" s="133"/>
      <c r="H262" s="133"/>
      <c r="I262" s="134"/>
    </row>
    <row r="263" spans="2:10" x14ac:dyDescent="0.2">
      <c r="B263" s="132"/>
      <c r="C263" s="133"/>
      <c r="D263" s="133"/>
      <c r="E263" s="133"/>
      <c r="F263" s="133"/>
      <c r="G263" s="133"/>
      <c r="H263" s="133"/>
      <c r="I263" s="134"/>
    </row>
    <row r="264" spans="2:10" x14ac:dyDescent="0.2">
      <c r="B264" s="132"/>
      <c r="C264" s="133"/>
      <c r="D264" s="133"/>
      <c r="E264" s="133"/>
      <c r="F264" s="133"/>
      <c r="G264" s="133"/>
      <c r="H264" s="133"/>
      <c r="I264" s="134"/>
    </row>
    <row r="265" spans="2:10" x14ac:dyDescent="0.2">
      <c r="B265" s="132"/>
      <c r="C265" s="133"/>
      <c r="D265" s="133"/>
      <c r="E265" s="133"/>
      <c r="F265" s="133"/>
      <c r="G265" s="133"/>
      <c r="H265" s="133"/>
      <c r="I265" s="134"/>
    </row>
    <row r="266" spans="2:10" x14ac:dyDescent="0.2">
      <c r="B266" s="132"/>
      <c r="C266" s="133"/>
      <c r="D266" s="133"/>
      <c r="E266" s="133"/>
      <c r="F266" s="133"/>
      <c r="G266" s="133"/>
      <c r="H266" s="133"/>
      <c r="I266" s="134"/>
    </row>
    <row r="267" spans="2:10" x14ac:dyDescent="0.2">
      <c r="B267" s="132"/>
      <c r="C267" s="133"/>
      <c r="D267" s="133"/>
      <c r="E267" s="133"/>
      <c r="F267" s="133"/>
      <c r="G267" s="133"/>
      <c r="H267" s="133"/>
      <c r="I267" s="134"/>
    </row>
    <row r="268" spans="2:10" x14ac:dyDescent="0.2">
      <c r="B268" s="132"/>
      <c r="C268" s="133"/>
      <c r="D268" s="133"/>
      <c r="E268" s="133"/>
      <c r="F268" s="133"/>
      <c r="G268" s="133"/>
      <c r="H268" s="133"/>
      <c r="I268" s="134"/>
    </row>
    <row r="269" spans="2:10" x14ac:dyDescent="0.2">
      <c r="B269" s="132"/>
      <c r="C269" s="133"/>
      <c r="D269" s="133"/>
      <c r="E269" s="133"/>
      <c r="F269" s="133"/>
      <c r="G269" s="133"/>
      <c r="H269" s="133"/>
      <c r="I269" s="134"/>
    </row>
    <row r="270" spans="2:10" x14ac:dyDescent="0.2">
      <c r="B270" s="132"/>
      <c r="C270" s="133"/>
      <c r="D270" s="133"/>
      <c r="E270" s="133"/>
      <c r="F270" s="133"/>
      <c r="G270" s="133"/>
      <c r="H270" s="133"/>
      <c r="I270" s="134"/>
    </row>
    <row r="271" spans="2:10" x14ac:dyDescent="0.2">
      <c r="B271" s="132"/>
      <c r="C271" s="133"/>
      <c r="D271" s="133"/>
      <c r="E271" s="133"/>
      <c r="F271" s="133"/>
      <c r="G271" s="133"/>
      <c r="H271" s="133"/>
      <c r="I271" s="134"/>
    </row>
    <row r="272" spans="2:10" x14ac:dyDescent="0.2">
      <c r="B272" s="132"/>
      <c r="C272" s="133"/>
      <c r="D272" s="133"/>
      <c r="E272" s="133"/>
      <c r="F272" s="133"/>
      <c r="G272" s="133"/>
      <c r="H272" s="133"/>
      <c r="I272" s="134"/>
    </row>
    <row r="273" spans="2:9" x14ac:dyDescent="0.2">
      <c r="B273" s="132"/>
      <c r="C273" s="133"/>
      <c r="D273" s="133"/>
      <c r="E273" s="133"/>
      <c r="F273" s="133"/>
      <c r="G273" s="133"/>
      <c r="H273" s="133"/>
      <c r="I273" s="134"/>
    </row>
    <row r="274" spans="2:9" x14ac:dyDescent="0.2">
      <c r="B274" s="132"/>
      <c r="C274" s="133"/>
      <c r="D274" s="133"/>
      <c r="E274" s="133"/>
      <c r="F274" s="133"/>
      <c r="G274" s="133"/>
      <c r="H274" s="133"/>
      <c r="I274" s="134"/>
    </row>
    <row r="275" spans="2:9" x14ac:dyDescent="0.2">
      <c r="B275" s="132"/>
      <c r="C275" s="133"/>
      <c r="D275" s="133"/>
      <c r="E275" s="133"/>
      <c r="F275" s="133"/>
      <c r="G275" s="133"/>
      <c r="H275" s="133"/>
      <c r="I275" s="134"/>
    </row>
    <row r="276" spans="2:9" x14ac:dyDescent="0.2">
      <c r="B276" s="135"/>
      <c r="C276" s="136"/>
      <c r="D276" s="136"/>
      <c r="E276" s="136"/>
      <c r="F276" s="136"/>
      <c r="G276" s="136"/>
      <c r="H276" s="136"/>
      <c r="I276" s="137"/>
    </row>
  </sheetData>
  <sheetProtection algorithmName="SHA-512" hashValue="PDbSxVieGd8jpr6EEqraJ3s1D/Jw34yoFhihjxvI7x7zLV8xjqpvAbLGC3F+t4Z8fLtBx8jXCrGxahLVDR3TrA==" saltValue="7AwKcRydzlsUo6PicnwO2Q==" spinCount="100000" sheet="1" objects="1" scenarios="1"/>
  <mergeCells count="104">
    <mergeCell ref="A1:J1"/>
    <mergeCell ref="A2:J2"/>
    <mergeCell ref="C6:I6"/>
    <mergeCell ref="C8:I8"/>
    <mergeCell ref="C4:I4"/>
    <mergeCell ref="A6:B6"/>
    <mergeCell ref="C35:I35"/>
    <mergeCell ref="C36:I36"/>
    <mergeCell ref="C37:I37"/>
    <mergeCell ref="A26:I26"/>
    <mergeCell ref="A28:I28"/>
    <mergeCell ref="C32:I32"/>
    <mergeCell ref="C33:I33"/>
    <mergeCell ref="C34:I34"/>
    <mergeCell ref="C13:I13"/>
    <mergeCell ref="C21:I21"/>
    <mergeCell ref="A22:B22"/>
    <mergeCell ref="C22:I22"/>
    <mergeCell ref="A23:B23"/>
    <mergeCell ref="C23:I23"/>
    <mergeCell ref="A19:B19"/>
    <mergeCell ref="C19:I19"/>
    <mergeCell ref="A16:B16"/>
    <mergeCell ref="C16:I16"/>
    <mergeCell ref="C129:I129"/>
    <mergeCell ref="C130:I130"/>
    <mergeCell ref="C156:I156"/>
    <mergeCell ref="B39:I39"/>
    <mergeCell ref="C94:I94"/>
    <mergeCell ref="C95:I95"/>
    <mergeCell ref="C96:I96"/>
    <mergeCell ref="C97:I97"/>
    <mergeCell ref="A61:J61"/>
    <mergeCell ref="A92:I92"/>
    <mergeCell ref="C63:I63"/>
    <mergeCell ref="C64:I64"/>
    <mergeCell ref="C65:I65"/>
    <mergeCell ref="C66:I66"/>
    <mergeCell ref="C67:I67"/>
    <mergeCell ref="C68:I68"/>
    <mergeCell ref="C125:I125"/>
    <mergeCell ref="C126:I126"/>
    <mergeCell ref="C127:I127"/>
    <mergeCell ref="C128:I128"/>
    <mergeCell ref="C251:I251"/>
    <mergeCell ref="C252:I252"/>
    <mergeCell ref="C253:I253"/>
    <mergeCell ref="C254:I254"/>
    <mergeCell ref="A217:I217"/>
    <mergeCell ref="C157:I157"/>
    <mergeCell ref="C158:I158"/>
    <mergeCell ref="C159:I159"/>
    <mergeCell ref="C160:I160"/>
    <mergeCell ref="C161:I161"/>
    <mergeCell ref="A185:I185"/>
    <mergeCell ref="A249:I249"/>
    <mergeCell ref="B261:I276"/>
    <mergeCell ref="A27:I27"/>
    <mergeCell ref="A11:B11"/>
    <mergeCell ref="A12:B12"/>
    <mergeCell ref="A13:B13"/>
    <mergeCell ref="A14:B14"/>
    <mergeCell ref="C11:I11"/>
    <mergeCell ref="C12:I12"/>
    <mergeCell ref="C14:I14"/>
    <mergeCell ref="C256:I256"/>
    <mergeCell ref="B258:I258"/>
    <mergeCell ref="B104:I121"/>
    <mergeCell ref="B73:I90"/>
    <mergeCell ref="B42:I59"/>
    <mergeCell ref="B135:I152"/>
    <mergeCell ref="B163:I163"/>
    <mergeCell ref="C187:I187"/>
    <mergeCell ref="C188:I188"/>
    <mergeCell ref="C189:I189"/>
    <mergeCell ref="C255:I255"/>
    <mergeCell ref="C190:I190"/>
    <mergeCell ref="C191:I191"/>
    <mergeCell ref="C192:I192"/>
    <mergeCell ref="A21:B21"/>
    <mergeCell ref="A17:B17"/>
    <mergeCell ref="C17:I17"/>
    <mergeCell ref="A18:B18"/>
    <mergeCell ref="C18:I18"/>
    <mergeCell ref="C224:I224"/>
    <mergeCell ref="B226:I226"/>
    <mergeCell ref="B229:I247"/>
    <mergeCell ref="C219:I219"/>
    <mergeCell ref="C220:I220"/>
    <mergeCell ref="C221:I221"/>
    <mergeCell ref="C222:I222"/>
    <mergeCell ref="C223:I223"/>
    <mergeCell ref="A24:B24"/>
    <mergeCell ref="C24:I24"/>
    <mergeCell ref="B194:I194"/>
    <mergeCell ref="B197:I215"/>
    <mergeCell ref="B166:I183"/>
    <mergeCell ref="B132:I132"/>
    <mergeCell ref="A154:I154"/>
    <mergeCell ref="B70:I70"/>
    <mergeCell ref="C98:I98"/>
    <mergeCell ref="A123:I123"/>
    <mergeCell ref="C99:I99"/>
    <mergeCell ref="B101:I101"/>
  </mergeCells>
  <pageMargins left="0.7" right="0.7" top="0.75" bottom="0.75" header="0.3" footer="0.3"/>
  <pageSetup fitToHeight="2" orientation="portrait" r:id="rId1"/>
  <rowBreaks count="7" manualBreakCount="7">
    <brk id="29" max="16383" man="1"/>
    <brk id="60" max="16383" man="1"/>
    <brk id="91" max="16383" man="1"/>
    <brk id="122" max="16383" man="1"/>
    <brk id="153" max="16383" man="1"/>
    <brk id="184" max="16383" man="1"/>
    <brk id="24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44"/>
  <sheetViews>
    <sheetView showGridLines="0" showZeros="0" zoomScaleNormal="100" workbookViewId="0">
      <pane xSplit="2" ySplit="5" topLeftCell="W6" activePane="bottomRight" state="frozen"/>
      <selection activeCell="J26" sqref="J26"/>
      <selection pane="topRight" activeCell="J26" sqref="J26"/>
      <selection pane="bottomLeft" activeCell="J26" sqref="J26"/>
      <selection pane="bottomRight" activeCell="AF43" sqref="AF43"/>
    </sheetView>
  </sheetViews>
  <sheetFormatPr defaultRowHeight="14.25" x14ac:dyDescent="0.2"/>
  <cols>
    <col min="1" max="1" width="11.42578125" style="68" customWidth="1"/>
    <col min="2" max="2" width="21.85546875" style="3" bestFit="1" customWidth="1"/>
    <col min="3" max="3" width="11.5703125" style="3" bestFit="1" customWidth="1"/>
    <col min="4" max="5" width="7.7109375" style="3" bestFit="1" customWidth="1"/>
    <col min="6" max="6" width="9.85546875" style="3" bestFit="1" customWidth="1"/>
    <col min="7" max="7" width="8.28515625" style="3" bestFit="1" customWidth="1"/>
    <col min="8" max="13" width="5.42578125" style="3" bestFit="1" customWidth="1"/>
    <col min="14" max="14" width="8.28515625" style="3" bestFit="1" customWidth="1"/>
    <col min="15" max="20" width="5.42578125" style="3" bestFit="1" customWidth="1"/>
    <col min="21" max="21" width="8.42578125" style="3" bestFit="1" customWidth="1"/>
    <col min="22" max="27" width="6.5703125" style="3" customWidth="1"/>
    <col min="28" max="28" width="8.42578125" style="3" bestFit="1" customWidth="1"/>
    <col min="29" max="32" width="11.7109375" style="3" customWidth="1"/>
    <col min="33" max="37" width="10.7109375" style="3" customWidth="1"/>
    <col min="38" max="16384" width="9.140625" style="67"/>
  </cols>
  <sheetData>
    <row r="1" spans="1:37" x14ac:dyDescent="0.2">
      <c r="A1" s="182" t="s">
        <v>95</v>
      </c>
      <c r="B1" s="182"/>
      <c r="C1" s="182"/>
      <c r="D1" s="182"/>
      <c r="E1" s="182"/>
      <c r="F1" s="182"/>
      <c r="H1" s="184" t="s">
        <v>507</v>
      </c>
      <c r="I1" s="184"/>
      <c r="J1" s="184"/>
      <c r="K1" s="185">
        <f>Data!$C$2</f>
        <v>0</v>
      </c>
      <c r="L1" s="185"/>
      <c r="M1" s="185"/>
      <c r="N1" s="185"/>
      <c r="O1" s="183" t="s">
        <v>92</v>
      </c>
      <c r="P1" s="183"/>
      <c r="Q1" s="183"/>
      <c r="R1" s="175">
        <f>Data!$E$2</f>
        <v>0</v>
      </c>
      <c r="S1" s="175"/>
      <c r="T1" s="175"/>
      <c r="U1" s="175"/>
      <c r="V1" s="175"/>
      <c r="W1" s="175"/>
      <c r="X1" s="175"/>
      <c r="Y1" s="175"/>
      <c r="Z1" s="175"/>
      <c r="AA1" s="175"/>
      <c r="AB1" s="175"/>
      <c r="AD1" s="66"/>
    </row>
    <row r="2" spans="1:37" ht="15" thickBot="1" x14ac:dyDescent="0.25">
      <c r="M2" s="1"/>
      <c r="N2" s="1"/>
      <c r="O2" s="1"/>
      <c r="P2" s="1"/>
      <c r="Q2" s="1"/>
      <c r="R2" s="1"/>
      <c r="S2" s="1"/>
      <c r="T2" s="1"/>
      <c r="U2" s="1"/>
      <c r="V2" s="1"/>
      <c r="W2" s="1"/>
      <c r="X2" s="1"/>
      <c r="Y2" s="1"/>
      <c r="Z2" s="1"/>
      <c r="AA2" s="1"/>
      <c r="AB2" s="1"/>
      <c r="AC2" s="1"/>
      <c r="AD2" s="1"/>
      <c r="AE2" s="1"/>
      <c r="AF2" s="1"/>
      <c r="AG2" s="1"/>
      <c r="AH2" s="67"/>
      <c r="AI2" s="67"/>
      <c r="AJ2" s="67"/>
      <c r="AK2" s="67"/>
    </row>
    <row r="3" spans="1:37" ht="74.25" customHeight="1" x14ac:dyDescent="0.2">
      <c r="A3" s="188"/>
      <c r="B3" s="189"/>
      <c r="C3" s="166" t="str">
        <f>"Goal "&amp;Report!A30</f>
        <v>Goal A. Rooms are identified by a unique alphabetic or numeric code.</v>
      </c>
      <c r="D3" s="167"/>
      <c r="E3" s="166" t="str">
        <f>"Goal "&amp;Report!A61</f>
        <v>Goal B. Space Use Codes reflect actual use.</v>
      </c>
      <c r="F3" s="167"/>
      <c r="G3" s="168"/>
      <c r="H3" s="166" t="str">
        <f>"Goal "&amp;Report!A92</f>
        <v>Goal C. Functional Category Codes reflect actual use.</v>
      </c>
      <c r="I3" s="167"/>
      <c r="J3" s="167"/>
      <c r="K3" s="167"/>
      <c r="L3" s="167"/>
      <c r="M3" s="167"/>
      <c r="N3" s="168"/>
      <c r="O3" s="166" t="str">
        <f>"Goal "&amp;Report!A123</f>
        <v>Goal D. Classification of Instructional Programs (CIP) codes identifies academic disciplines, instructional programs, and departments.</v>
      </c>
      <c r="P3" s="167"/>
      <c r="Q3" s="167"/>
      <c r="R3" s="167"/>
      <c r="S3" s="167"/>
      <c r="T3" s="167"/>
      <c r="U3" s="168"/>
      <c r="V3" s="166" t="str">
        <f>"Goal "&amp;Report!A154</f>
        <v>Goal E. Prorated use accurately reflects the time used for each function.</v>
      </c>
      <c r="W3" s="167"/>
      <c r="X3" s="167"/>
      <c r="Y3" s="167"/>
      <c r="Z3" s="167"/>
      <c r="AA3" s="167"/>
      <c r="AB3" s="168"/>
      <c r="AC3" s="159" t="str">
        <f>"Goal "&amp;Report!A185</f>
        <v>Goal F. Reported Room Area is accurate and verifiable.</v>
      </c>
      <c r="AD3" s="160"/>
      <c r="AE3" s="159" t="str">
        <f>"Goal "&amp;Report!A217</f>
        <v>Goal G. Reported Educational and General room area is accurate and verifiable.</v>
      </c>
      <c r="AF3" s="160"/>
      <c r="AG3" s="166" t="str">
        <f>"Goal "&amp;Report!A249</f>
        <v>Goal H. Reported classroom and class lab seating capacities are accurate and vary no greater than 10 percent of reported and the difference is greater than 5 seats (for classrooms) or 5 stations (for class laboratories).</v>
      </c>
      <c r="AH3" s="167"/>
      <c r="AI3" s="167"/>
      <c r="AJ3" s="167"/>
      <c r="AK3" s="168"/>
    </row>
    <row r="4" spans="1:37" s="69" customFormat="1" ht="28.5" customHeight="1" x14ac:dyDescent="0.2">
      <c r="A4" s="186" t="s">
        <v>9</v>
      </c>
      <c r="B4" s="176" t="s">
        <v>1</v>
      </c>
      <c r="C4" s="176" t="s">
        <v>47</v>
      </c>
      <c r="D4" s="178" t="s">
        <v>51</v>
      </c>
      <c r="E4" s="186" t="s">
        <v>53</v>
      </c>
      <c r="F4" s="176" t="s">
        <v>47</v>
      </c>
      <c r="G4" s="178" t="s">
        <v>51</v>
      </c>
      <c r="H4" s="164" t="s">
        <v>88</v>
      </c>
      <c r="I4" s="165"/>
      <c r="J4" s="165"/>
      <c r="K4" s="165" t="s">
        <v>47</v>
      </c>
      <c r="L4" s="165"/>
      <c r="M4" s="165"/>
      <c r="N4" s="169" t="s">
        <v>51</v>
      </c>
      <c r="O4" s="164" t="s">
        <v>89</v>
      </c>
      <c r="P4" s="165"/>
      <c r="Q4" s="165"/>
      <c r="R4" s="165" t="s">
        <v>47</v>
      </c>
      <c r="S4" s="165"/>
      <c r="T4" s="165"/>
      <c r="U4" s="169" t="s">
        <v>51</v>
      </c>
      <c r="V4" s="164" t="s">
        <v>90</v>
      </c>
      <c r="W4" s="165"/>
      <c r="X4" s="165"/>
      <c r="Y4" s="165" t="s">
        <v>49</v>
      </c>
      <c r="Z4" s="165"/>
      <c r="AA4" s="165"/>
      <c r="AB4" s="169" t="s">
        <v>51</v>
      </c>
      <c r="AC4" s="171" t="s">
        <v>91</v>
      </c>
      <c r="AD4" s="169" t="s">
        <v>47</v>
      </c>
      <c r="AE4" s="171" t="s">
        <v>87</v>
      </c>
      <c r="AF4" s="169" t="s">
        <v>47</v>
      </c>
      <c r="AG4" s="171" t="s">
        <v>48</v>
      </c>
      <c r="AH4" s="173" t="s">
        <v>47</v>
      </c>
      <c r="AI4" s="173" t="s">
        <v>50</v>
      </c>
      <c r="AJ4" s="173" t="s">
        <v>0</v>
      </c>
      <c r="AK4" s="169" t="s">
        <v>51</v>
      </c>
    </row>
    <row r="5" spans="1:37" s="69" customFormat="1" x14ac:dyDescent="0.2">
      <c r="A5" s="187"/>
      <c r="B5" s="177"/>
      <c r="C5" s="177"/>
      <c r="D5" s="179"/>
      <c r="E5" s="187"/>
      <c r="F5" s="177"/>
      <c r="G5" s="179"/>
      <c r="H5" s="70">
        <v>1</v>
      </c>
      <c r="I5" s="71">
        <v>2</v>
      </c>
      <c r="J5" s="71">
        <v>3</v>
      </c>
      <c r="K5" s="71">
        <v>1</v>
      </c>
      <c r="L5" s="71">
        <v>2</v>
      </c>
      <c r="M5" s="71">
        <v>3</v>
      </c>
      <c r="N5" s="170"/>
      <c r="O5" s="70">
        <v>1</v>
      </c>
      <c r="P5" s="71">
        <v>2</v>
      </c>
      <c r="Q5" s="71">
        <v>3</v>
      </c>
      <c r="R5" s="71">
        <v>1</v>
      </c>
      <c r="S5" s="71">
        <v>2</v>
      </c>
      <c r="T5" s="71">
        <v>3</v>
      </c>
      <c r="U5" s="170"/>
      <c r="V5" s="70">
        <v>1</v>
      </c>
      <c r="W5" s="71">
        <v>2</v>
      </c>
      <c r="X5" s="71">
        <v>3</v>
      </c>
      <c r="Y5" s="71">
        <v>1</v>
      </c>
      <c r="Z5" s="71">
        <v>2</v>
      </c>
      <c r="AA5" s="71">
        <v>3</v>
      </c>
      <c r="AB5" s="170"/>
      <c r="AC5" s="172"/>
      <c r="AD5" s="170"/>
      <c r="AE5" s="172"/>
      <c r="AF5" s="170"/>
      <c r="AG5" s="172"/>
      <c r="AH5" s="174"/>
      <c r="AI5" s="174"/>
      <c r="AJ5" s="174"/>
      <c r="AK5" s="170"/>
    </row>
    <row r="6" spans="1:37" x14ac:dyDescent="0.2">
      <c r="A6" s="72">
        <f>Data!F2</f>
        <v>0</v>
      </c>
      <c r="B6" s="73">
        <f>Data!H2</f>
        <v>0</v>
      </c>
      <c r="C6" s="60">
        <f>Worksheets!D5</f>
        <v>0</v>
      </c>
      <c r="D6" s="74">
        <f>IF(B6=C6,0,1)</f>
        <v>0</v>
      </c>
      <c r="E6" s="75">
        <f>Data!J2</f>
        <v>0</v>
      </c>
      <c r="F6" s="61">
        <f>Worksheets!D9</f>
        <v>0</v>
      </c>
      <c r="G6" s="74">
        <f>IF(E6=F6,0,1)</f>
        <v>0</v>
      </c>
      <c r="H6" s="76">
        <f>Data!L2</f>
        <v>0</v>
      </c>
      <c r="I6" s="77">
        <f>Data!Q2</f>
        <v>0</v>
      </c>
      <c r="J6" s="77">
        <f>Data!V2</f>
        <v>0</v>
      </c>
      <c r="K6" s="62">
        <f>Worksheets!D11</f>
        <v>0</v>
      </c>
      <c r="L6" s="62">
        <f>Worksheets!D15</f>
        <v>0</v>
      </c>
      <c r="M6" s="62">
        <f>Worksheets!D19</f>
        <v>0</v>
      </c>
      <c r="N6" s="74">
        <f>IF(AND(H6=K6,I6=L6:L6,J6=M6),0,1)</f>
        <v>0</v>
      </c>
      <c r="O6" s="78">
        <f>Data!N2</f>
        <v>0</v>
      </c>
      <c r="P6" s="79">
        <f>Data!S2</f>
        <v>0</v>
      </c>
      <c r="Q6" s="79">
        <f>Data!X2</f>
        <v>0</v>
      </c>
      <c r="R6" s="62">
        <f>Worksheets!D12</f>
        <v>0</v>
      </c>
      <c r="S6" s="62">
        <f>Worksheets!D16</f>
        <v>0</v>
      </c>
      <c r="T6" s="62">
        <f>Worksheets!D20</f>
        <v>0</v>
      </c>
      <c r="U6" s="74">
        <f>IF(O6=R6,0,1)</f>
        <v>0</v>
      </c>
      <c r="V6" s="80">
        <f>Data!P2*100</f>
        <v>0</v>
      </c>
      <c r="W6" s="81">
        <f>Data!U2*100</f>
        <v>0</v>
      </c>
      <c r="X6" s="81">
        <f>Data!Z2*100</f>
        <v>0</v>
      </c>
      <c r="Y6" s="64">
        <f>Worksheets!D13*100</f>
        <v>0</v>
      </c>
      <c r="Z6" s="64">
        <f>Worksheets!D17*100</f>
        <v>0</v>
      </c>
      <c r="AA6" s="64">
        <f>Worksheets!D21*100</f>
        <v>0</v>
      </c>
      <c r="AB6" s="74">
        <f>IF(V6=Y6,0,1)</f>
        <v>0</v>
      </c>
      <c r="AC6" s="82">
        <f>Data!I2</f>
        <v>0</v>
      </c>
      <c r="AD6" s="65">
        <f>Worksheets!D6</f>
        <v>0</v>
      </c>
      <c r="AE6" s="83">
        <f>IF(OR(E6={"050","060","070","523","630","635","660","665","670","675","910","919","920","935","950","955","970","M10","U10","W10","WWW","W01","W02","W03","W04","W05","W06","W07","XXX","X01","X02","X03","X04","YYY","Y01","Y02","Y03","Y04","ZZZ"}),0,AC6)*(IF(OR(AND(LEFT(E6,1)="8",NOT(OR(H6={"11","12","15","21","22"}))),OR(H6={"02","03","04","05","06","07","31","32","33","34","35","42","52","65","66","91","92"}),AND(OR(H6={"55","56","57"}),O6&lt;&gt;"74"),OR(O6={"72","73"})),0,V6/100)+IF(OR(AND(LEFT(E6,1)="8",NOT(OR(I6={"11","12","15","21","22"}))),OR(I6={"02","03","04","05","06","07","31","32","33","34","35","42","52","65","66","91","92"}),AND(OR(I6={"55","56","57"}),P6&lt;&gt;"74"),OR(P6={"72","73"})),0,W6/100)+IF(OR(AND(LEFT(E6,1)="8",NOT(OR(J6={"11","12","15","21","22"}))),OR(J6={"02","03","04","05","06","07","31","32","33","34","35","42","52","65","66","91","92"}),AND(OR(J6={"55","56","57"}),Q6&lt;&gt;"74"),OR(Q6={"72","73"})),0,X6/100))</f>
        <v>0</v>
      </c>
      <c r="AF6" s="84">
        <f>IF(OR(F6={"050","060","070","523","630","635","660","665","670","675","910","919","920","935","950","955","970","M10","U10","W10","WWW","W01","W02","W03","W04","W05","W06","W07","XXX","X01","X02","X03","X04","YYY","Y01","Y02","Y03","Y04","ZZZ"}),0,AD6)*(IF(OR(AND(LEFT(F6,1)="8",NOT(OR(K6={"11","12","15","21","22"}))),OR(K6={"02","03","04","05","06","07","31","32","33","34","35","42","52","65","66","91","92"}),AND(OR(K6={"55","56","57"}),R6&lt;&gt;"74"),OR(Q6={"72","73"})),0,Y6/100)+IF(OR(AND(LEFT(F6,1)="8",NOT(OR(L6={"11","12","15","21","22"}))),OR(L6={"02","03","04","05","06","07","31","32","33","34","35","42","52","65","66","91","92"}),AND(OR(L6={"55","56","57"}),S6&lt;&gt;"74"),OR(S6={"72","73"})),0,Z6/100)+IF(OR(AND(LEFT(F6,1)="8",NOT(OR(M6={"11","12","15","21","22"}))),OR(M6={"02","03","04","05","06","07","31","32","33","34","35","42","52","65","66","91","92"}),AND(OR(M6={"55","56","57"}),T6&lt;&gt;"74"),OR(T6={"72","73"})),0,AA6/100))</f>
        <v>0</v>
      </c>
      <c r="AG6" s="85">
        <f>Data!AA2</f>
        <v>0</v>
      </c>
      <c r="AH6" s="9">
        <f>Worksheets!D8</f>
        <v>0</v>
      </c>
      <c r="AI6" s="86">
        <f t="shared" ref="AI6:AI40" si="0">IF(OR(F6="110",F6="210"),ABS(AH6-AG6),0)</f>
        <v>0</v>
      </c>
      <c r="AJ6" s="87">
        <f t="shared" ref="AJ6:AJ40" si="1">IF(OR(F6="110",F6="210"),IFERROR(ABS(AH6/AG6-1),0),0)</f>
        <v>0</v>
      </c>
      <c r="AK6" s="74">
        <f>IF(AND(AI6&gt;5,AI6&gt;0.1),1,0)</f>
        <v>0</v>
      </c>
    </row>
    <row r="7" spans="1:37" x14ac:dyDescent="0.2">
      <c r="A7" s="72">
        <f>Data!F3</f>
        <v>0</v>
      </c>
      <c r="B7" s="73">
        <f>Data!H3</f>
        <v>0</v>
      </c>
      <c r="C7" s="60">
        <f>Worksheets!D37</f>
        <v>0</v>
      </c>
      <c r="D7" s="74">
        <f t="shared" ref="D7:D40" si="2">IF(B7=C7,0,1)</f>
        <v>0</v>
      </c>
      <c r="E7" s="75">
        <f>Data!J3</f>
        <v>0</v>
      </c>
      <c r="F7" s="61">
        <f>Worksheets!D41</f>
        <v>0</v>
      </c>
      <c r="G7" s="74">
        <f t="shared" ref="G7:G40" si="3">IF(E7=F7,0,1)</f>
        <v>0</v>
      </c>
      <c r="H7" s="76">
        <f>Data!L3</f>
        <v>0</v>
      </c>
      <c r="I7" s="77">
        <f>Data!Q3</f>
        <v>0</v>
      </c>
      <c r="J7" s="77">
        <f>Data!V3</f>
        <v>0</v>
      </c>
      <c r="K7" s="62">
        <f>Worksheets!D43</f>
        <v>0</v>
      </c>
      <c r="L7" s="62">
        <f>Worksheets!D47</f>
        <v>0</v>
      </c>
      <c r="M7" s="62">
        <f>Worksheets!D51</f>
        <v>0</v>
      </c>
      <c r="N7" s="74">
        <f t="shared" ref="N7:N40" si="4">IF(H7=K7,0,1)</f>
        <v>0</v>
      </c>
      <c r="O7" s="78">
        <f>Data!N3</f>
        <v>0</v>
      </c>
      <c r="P7" s="79">
        <f>Data!S3</f>
        <v>0</v>
      </c>
      <c r="Q7" s="79">
        <f>Data!X3</f>
        <v>0</v>
      </c>
      <c r="R7" s="63">
        <f>Worksheets!D44</f>
        <v>0</v>
      </c>
      <c r="S7" s="63">
        <f>Worksheets!D48</f>
        <v>0</v>
      </c>
      <c r="T7" s="63">
        <f>Worksheets!D52</f>
        <v>0</v>
      </c>
      <c r="U7" s="74">
        <f t="shared" ref="U7:U40" si="5">IF(O7=R7,0,1)</f>
        <v>0</v>
      </c>
      <c r="V7" s="80">
        <f>Data!P3*100</f>
        <v>0</v>
      </c>
      <c r="W7" s="81">
        <f>Data!U3*100</f>
        <v>0</v>
      </c>
      <c r="X7" s="81">
        <f>Data!Z3*100</f>
        <v>0</v>
      </c>
      <c r="Y7" s="64">
        <f>(Worksheets!D45)*100</f>
        <v>0</v>
      </c>
      <c r="Z7" s="64">
        <f>(Worksheets!D49)*100</f>
        <v>0</v>
      </c>
      <c r="AA7" s="64">
        <f>(Worksheets!D53)*100</f>
        <v>0</v>
      </c>
      <c r="AB7" s="74">
        <f t="shared" ref="AB7:AB40" si="6">IF(V7=Y7,0,1)</f>
        <v>0</v>
      </c>
      <c r="AC7" s="82">
        <f>Data!I3</f>
        <v>0</v>
      </c>
      <c r="AD7" s="65">
        <f>Worksheets!D38</f>
        <v>0</v>
      </c>
      <c r="AE7" s="83">
        <f>IF(OR(E7={"050","060","070","523","630","635","660","665","670","675","910","919","920","935","950","955","970","M10","U10","W10","WWW","W01","W02","W03","W04","W05","W06","W07","XXX","X01","X02","X03","X04","YYY","Y01","Y02","Y03","Y04","ZZZ"}),0,AC7)*(IF(OR(AND(LEFT(E7,1)="8",NOT(OR(H7={"11","12","15","21","22"}))),OR(H7={"02","03","04","05","06","07","31","32","33","34","35","42","52","65","66","91","92"}),AND(OR(H7={"55","56","57"}),O7&lt;&gt;"74"),OR(O7={"72","73"})),0,V7/100)+IF(OR(AND(LEFT(E7,1)="8",NOT(OR(I7={"11","12","15","21","22"}))),OR(I7={"02","03","04","05","06","07","31","32","33","34","35","42","52","65","66","91","92"}),AND(OR(I7={"55","56","57"}),P7&lt;&gt;"74"),OR(P7={"72","73"})),0,W7/100)+IF(OR(AND(LEFT(E7,1)="8",NOT(OR(J7={"11","12","15","21","22"}))),OR(J7={"02","03","04","05","06","07","31","32","33","34","35","42","52","65","66","91","92"}),AND(OR(J7={"55","56","57"}),Q7&lt;&gt;"74"),OR(Q7={"72","73"})),0,X7/100))</f>
        <v>0</v>
      </c>
      <c r="AF7" s="84">
        <f>IF(OR(F7={"050","060","070","523","630","635","660","665","670","675","910","919","920","935","950","955","970","M10","U10","W10","WWW","W01","W02","W03","W04","W05","W06","W07","XXX","X01","X02","X03","X04","YYY","Y01","Y02","Y03","Y04","ZZZ"}),0,AD7)*(IF(OR(AND(LEFT(F7,1)="8",NOT(OR(K7={"11","12","15","21","22"}))),OR(K7={"02","03","04","05","06","07","31","32","33","34","35","42","52","65","66","91","92"}),AND(OR(K7={"55","56","57"}),R7&lt;&gt;"74"),OR(Q7={"72","73"})),0,Y7/100)+IF(OR(AND(LEFT(F7,1)="8",NOT(OR(L7={"11","12","15","21","22"}))),OR(L7={"02","03","04","05","06","07","31","32","33","34","35","42","52","65","66","91","92"}),AND(OR(L7={"55","56","57"}),S7&lt;&gt;"74"),OR(S7={"72","73"})),0,Z7/100)+IF(OR(AND(LEFT(F7,1)="8",NOT(OR(M7={"11","12","15","21","22"}))),OR(M7={"02","03","04","05","06","07","31","32","33","34","35","42","52","65","66","91","92"}),AND(OR(M7={"55","56","57"}),T7&lt;&gt;"74"),OR(T7={"72","73"})),0,AA7/100))</f>
        <v>0</v>
      </c>
      <c r="AG7" s="85">
        <f>Data!AA3</f>
        <v>0</v>
      </c>
      <c r="AH7" s="9">
        <f>Worksheets!D40</f>
        <v>0</v>
      </c>
      <c r="AI7" s="86">
        <f t="shared" si="0"/>
        <v>0</v>
      </c>
      <c r="AJ7" s="87">
        <f t="shared" si="1"/>
        <v>0</v>
      </c>
      <c r="AK7" s="74">
        <f t="shared" ref="AK7:AK40" si="7">IF(AND(AI7&gt;5,AI7&gt;0.1),1,0)</f>
        <v>0</v>
      </c>
    </row>
    <row r="8" spans="1:37" x14ac:dyDescent="0.2">
      <c r="A8" s="72">
        <f>Data!F4</f>
        <v>0</v>
      </c>
      <c r="B8" s="73">
        <f>Data!H4</f>
        <v>0</v>
      </c>
      <c r="C8" s="60">
        <f>Worksheets!D68</f>
        <v>0</v>
      </c>
      <c r="D8" s="74">
        <f t="shared" si="2"/>
        <v>0</v>
      </c>
      <c r="E8" s="75">
        <f>Data!J4</f>
        <v>0</v>
      </c>
      <c r="F8" s="61">
        <f>Worksheets!D72</f>
        <v>0</v>
      </c>
      <c r="G8" s="74">
        <f t="shared" si="3"/>
        <v>0</v>
      </c>
      <c r="H8" s="76">
        <f>Data!L4</f>
        <v>0</v>
      </c>
      <c r="I8" s="77">
        <f>Data!Q4</f>
        <v>0</v>
      </c>
      <c r="J8" s="77">
        <f>Data!V4</f>
        <v>0</v>
      </c>
      <c r="K8" s="62">
        <f>Worksheets!D74</f>
        <v>0</v>
      </c>
      <c r="L8" s="62">
        <f>Worksheets!D78</f>
        <v>0</v>
      </c>
      <c r="M8" s="62">
        <f>Worksheets!D82</f>
        <v>0</v>
      </c>
      <c r="N8" s="74">
        <f t="shared" si="4"/>
        <v>0</v>
      </c>
      <c r="O8" s="78">
        <f>Data!N4</f>
        <v>0</v>
      </c>
      <c r="P8" s="79">
        <f>Data!S4</f>
        <v>0</v>
      </c>
      <c r="Q8" s="79">
        <f>Data!X4</f>
        <v>0</v>
      </c>
      <c r="R8" s="62">
        <f>Worksheets!D75</f>
        <v>0</v>
      </c>
      <c r="S8" s="62">
        <f>Worksheets!D79</f>
        <v>0</v>
      </c>
      <c r="T8" s="62">
        <f>Worksheets!D83</f>
        <v>0</v>
      </c>
      <c r="U8" s="74">
        <f t="shared" si="5"/>
        <v>0</v>
      </c>
      <c r="V8" s="80">
        <f>Data!P4*100</f>
        <v>0</v>
      </c>
      <c r="W8" s="81">
        <f>Data!U4*100</f>
        <v>0</v>
      </c>
      <c r="X8" s="81">
        <f>Data!Z4*100</f>
        <v>0</v>
      </c>
      <c r="Y8" s="64">
        <f>(Worksheets!D76)*100</f>
        <v>0</v>
      </c>
      <c r="Z8" s="64">
        <f>(Worksheets!D80)*100</f>
        <v>0</v>
      </c>
      <c r="AA8" s="64">
        <f>(Worksheets!D84)*100</f>
        <v>0</v>
      </c>
      <c r="AB8" s="74">
        <f t="shared" si="6"/>
        <v>0</v>
      </c>
      <c r="AC8" s="82">
        <f>Data!I4</f>
        <v>0</v>
      </c>
      <c r="AD8" s="65">
        <f>Worksheets!D69</f>
        <v>0</v>
      </c>
      <c r="AE8" s="83">
        <f>IF(OR(E8={"050","060","070","523","630","635","660","665","670","675","910","919","920","935","950","955","970","M10","U10","W10","WWW","W01","W02","W03","W04","W05","W06","W07","XXX","X01","X02","X03","X04","YYY","Y01","Y02","Y03","Y04","ZZZ"}),0,AC8)*(IF(OR(AND(LEFT(E8,1)="8",NOT(OR(H8={"11","12","15","21","22"}))),OR(H8={"02","03","04","05","06","07","31","32","33","34","35","42","52","65","66","91","92"}),AND(OR(H8={"55","56","57"}),O8&lt;&gt;"74"),OR(O8={"72","73"})),0,V8/100)+IF(OR(AND(LEFT(E8,1)="8",NOT(OR(I8={"11","12","15","21","22"}))),OR(I8={"02","03","04","05","06","07","31","32","33","34","35","42","52","65","66","91","92"}),AND(OR(I8={"55","56","57"}),P8&lt;&gt;"74"),OR(P8={"72","73"})),0,W8/100)+IF(OR(AND(LEFT(E8,1)="8",NOT(OR(J8={"11","12","15","21","22"}))),OR(J8={"02","03","04","05","06","07","31","32","33","34","35","42","52","65","66","91","92"}),AND(OR(J8={"55","56","57"}),Q8&lt;&gt;"74"),OR(Q8={"72","73"})),0,X8/100))</f>
        <v>0</v>
      </c>
      <c r="AF8" s="84">
        <f>IF(OR(F8={"050","060","070","523","630","635","660","665","670","675","910","919","920","935","950","955","970","M10","U10","W10","WWW","W01","W02","W03","W04","W05","W06","W07","XXX","X01","X02","X03","X04","YYY","Y01","Y02","Y03","Y04","ZZZ"}),0,AD8)*(IF(OR(AND(LEFT(F8,1)="8",NOT(OR(K8={"11","12","15","21","22"}))),OR(K8={"02","03","04","05","06","07","31","32","33","34","35","42","52","65","66","91","92"}),AND(OR(K8={"55","56","57"}),R8&lt;&gt;"74"),OR(Q8={"72","73"})),0,Y8/100)+IF(OR(AND(LEFT(F8,1)="8",NOT(OR(L8={"11","12","15","21","22"}))),OR(L8={"02","03","04","05","06","07","31","32","33","34","35","42","52","65","66","91","92"}),AND(OR(L8={"55","56","57"}),S8&lt;&gt;"74"),OR(S8={"72","73"})),0,Z8/100)+IF(OR(AND(LEFT(F8,1)="8",NOT(OR(M8={"11","12","15","21","22"}))),OR(M8={"02","03","04","05","06","07","31","32","33","34","35","42","52","65","66","91","92"}),AND(OR(M8={"55","56","57"}),T8&lt;&gt;"74"),OR(T8={"72","73"})),0,AA8/100))</f>
        <v>0</v>
      </c>
      <c r="AG8" s="85">
        <f>Data!AA4</f>
        <v>0</v>
      </c>
      <c r="AH8" s="9">
        <f>Worksheets!D71</f>
        <v>0</v>
      </c>
      <c r="AI8" s="86">
        <f t="shared" si="0"/>
        <v>0</v>
      </c>
      <c r="AJ8" s="87">
        <f t="shared" si="1"/>
        <v>0</v>
      </c>
      <c r="AK8" s="74">
        <f t="shared" si="7"/>
        <v>0</v>
      </c>
    </row>
    <row r="9" spans="1:37" x14ac:dyDescent="0.2">
      <c r="A9" s="72">
        <f>Data!F5</f>
        <v>0</v>
      </c>
      <c r="B9" s="73">
        <f>Data!H5</f>
        <v>0</v>
      </c>
      <c r="C9" s="60">
        <f>Worksheets!D99</f>
        <v>0</v>
      </c>
      <c r="D9" s="74">
        <f t="shared" si="2"/>
        <v>0</v>
      </c>
      <c r="E9" s="75">
        <f>Data!J5</f>
        <v>0</v>
      </c>
      <c r="F9" s="61">
        <f>Worksheets!D103</f>
        <v>0</v>
      </c>
      <c r="G9" s="74">
        <f t="shared" si="3"/>
        <v>0</v>
      </c>
      <c r="H9" s="76">
        <f>Data!L5</f>
        <v>0</v>
      </c>
      <c r="I9" s="77">
        <f>Data!Q5</f>
        <v>0</v>
      </c>
      <c r="J9" s="77">
        <f>Data!V5</f>
        <v>0</v>
      </c>
      <c r="K9" s="62">
        <f>Worksheets!D105</f>
        <v>0</v>
      </c>
      <c r="L9" s="62">
        <f>Worksheets!D109</f>
        <v>0</v>
      </c>
      <c r="M9" s="62">
        <f>Worksheets!D113</f>
        <v>0</v>
      </c>
      <c r="N9" s="74">
        <f t="shared" si="4"/>
        <v>0</v>
      </c>
      <c r="O9" s="78">
        <f>Data!N5</f>
        <v>0</v>
      </c>
      <c r="P9" s="79">
        <f>Data!S5</f>
        <v>0</v>
      </c>
      <c r="Q9" s="79">
        <f>Data!X5</f>
        <v>0</v>
      </c>
      <c r="R9" s="62">
        <f>Worksheets!D106</f>
        <v>0</v>
      </c>
      <c r="S9" s="62">
        <f>Worksheets!D110</f>
        <v>0</v>
      </c>
      <c r="T9" s="62">
        <f>Worksheets!D114</f>
        <v>0</v>
      </c>
      <c r="U9" s="74">
        <f t="shared" si="5"/>
        <v>0</v>
      </c>
      <c r="V9" s="80">
        <f>Data!P5*100</f>
        <v>0</v>
      </c>
      <c r="W9" s="81">
        <f>Data!U5*100</f>
        <v>0</v>
      </c>
      <c r="X9" s="81">
        <f>Data!Z5*100</f>
        <v>0</v>
      </c>
      <c r="Y9" s="64">
        <f>(Worksheets!D107)*100</f>
        <v>0</v>
      </c>
      <c r="Z9" s="64">
        <f>(Worksheets!D111)*100</f>
        <v>0</v>
      </c>
      <c r="AA9" s="64">
        <f>(Worksheets!D115)*100</f>
        <v>0</v>
      </c>
      <c r="AB9" s="74">
        <f t="shared" si="6"/>
        <v>0</v>
      </c>
      <c r="AC9" s="82">
        <f>Data!I5</f>
        <v>0</v>
      </c>
      <c r="AD9" s="65">
        <f>Worksheets!D100</f>
        <v>0</v>
      </c>
      <c r="AE9" s="83">
        <f>IF(OR(E9={"050","060","070","523","630","635","660","665","670","675","910","919","920","935","950","955","970","M10","U10","W10","WWW","W01","W02","W03","W04","W05","W06","W07","XXX","X01","X02","X03","X04","YYY","Y01","Y02","Y03","Y04","ZZZ"}),0,AC9)*(IF(OR(AND(LEFT(E9,1)="8",NOT(OR(H9={"11","12","15","21","22"}))),OR(H9={"02","03","04","05","06","07","31","32","33","34","35","42","52","65","66","91","92"}),AND(OR(H9={"55","56","57"}),O9&lt;&gt;"74"),OR(O9={"72","73"})),0,V9/100)+IF(OR(AND(LEFT(E9,1)="8",NOT(OR(I9={"11","12","15","21","22"}))),OR(I9={"02","03","04","05","06","07","31","32","33","34","35","42","52","65","66","91","92"}),AND(OR(I9={"55","56","57"}),P9&lt;&gt;"74"),OR(P9={"72","73"})),0,W9/100)+IF(OR(AND(LEFT(E9,1)="8",NOT(OR(J9={"11","12","15","21","22"}))),OR(J9={"02","03","04","05","06","07","31","32","33","34","35","42","52","65","66","91","92"}),AND(OR(J9={"55","56","57"}),Q9&lt;&gt;"74"),OR(Q9={"72","73"})),0,X9/100))</f>
        <v>0</v>
      </c>
      <c r="AF9" s="84">
        <f>IF(OR(F9={"050","060","070","523","630","635","660","665","670","675","910","919","920","935","950","955","970","M10","U10","W10","WWW","W01","W02","W03","W04","W05","W06","W07","XXX","X01","X02","X03","X04","YYY","Y01","Y02","Y03","Y04","ZZZ"}),0,AD9)*(IF(OR(AND(LEFT(F9,1)="8",NOT(OR(K9={"11","12","15","21","22"}))),OR(K9={"02","03","04","05","06","07","31","32","33","34","35","42","52","65","66","91","92"}),AND(OR(K9={"55","56","57"}),R9&lt;&gt;"74"),OR(Q9={"72","73"})),0,Y9/100)+IF(OR(AND(LEFT(F9,1)="8",NOT(OR(L9={"11","12","15","21","22"}))),OR(L9={"02","03","04","05","06","07","31","32","33","34","35","42","52","65","66","91","92"}),AND(OR(L9={"55","56","57"}),S9&lt;&gt;"74"),OR(S9={"72","73"})),0,Z9/100)+IF(OR(AND(LEFT(F9,1)="8",NOT(OR(M9={"11","12","15","21","22"}))),OR(M9={"02","03","04","05","06","07","31","32","33","34","35","42","52","65","66","91","92"}),AND(OR(M9={"55","56","57"}),T9&lt;&gt;"74"),OR(T9={"72","73"})),0,AA9/100))</f>
        <v>0</v>
      </c>
      <c r="AG9" s="85">
        <f>Data!AA5</f>
        <v>0</v>
      </c>
      <c r="AH9" s="9">
        <f>Worksheets!D102</f>
        <v>0</v>
      </c>
      <c r="AI9" s="86">
        <f t="shared" si="0"/>
        <v>0</v>
      </c>
      <c r="AJ9" s="87">
        <f t="shared" si="1"/>
        <v>0</v>
      </c>
      <c r="AK9" s="74">
        <f t="shared" si="7"/>
        <v>0</v>
      </c>
    </row>
    <row r="10" spans="1:37" x14ac:dyDescent="0.2">
      <c r="A10" s="72">
        <f>Data!F6</f>
        <v>0</v>
      </c>
      <c r="B10" s="88">
        <f>Data!H6</f>
        <v>0</v>
      </c>
      <c r="C10" s="60">
        <f>Worksheets!D130</f>
        <v>0</v>
      </c>
      <c r="D10" s="74">
        <f t="shared" si="2"/>
        <v>0</v>
      </c>
      <c r="E10" s="75">
        <f>Data!J6</f>
        <v>0</v>
      </c>
      <c r="F10" s="61">
        <f>Worksheets!D134</f>
        <v>0</v>
      </c>
      <c r="G10" s="74">
        <f t="shared" si="3"/>
        <v>0</v>
      </c>
      <c r="H10" s="76">
        <f>Data!L6</f>
        <v>0</v>
      </c>
      <c r="I10" s="77">
        <f>Data!Q6</f>
        <v>0</v>
      </c>
      <c r="J10" s="77">
        <f>Data!V6</f>
        <v>0</v>
      </c>
      <c r="K10" s="62">
        <f>Worksheets!D136</f>
        <v>0</v>
      </c>
      <c r="L10" s="62">
        <f>Worksheets!D140</f>
        <v>0</v>
      </c>
      <c r="M10" s="62">
        <f>Worksheets!D144</f>
        <v>0</v>
      </c>
      <c r="N10" s="74">
        <f t="shared" si="4"/>
        <v>0</v>
      </c>
      <c r="O10" s="78">
        <f>Data!N6</f>
        <v>0</v>
      </c>
      <c r="P10" s="79">
        <f>Data!S6</f>
        <v>0</v>
      </c>
      <c r="Q10" s="79">
        <f>Data!X6</f>
        <v>0</v>
      </c>
      <c r="R10" s="62">
        <f>Worksheets!D137</f>
        <v>0</v>
      </c>
      <c r="S10" s="62">
        <f>Worksheets!D141</f>
        <v>0</v>
      </c>
      <c r="T10" s="62">
        <f>Worksheets!D145</f>
        <v>0</v>
      </c>
      <c r="U10" s="74">
        <f t="shared" si="5"/>
        <v>0</v>
      </c>
      <c r="V10" s="80">
        <f>Data!P6*100</f>
        <v>0</v>
      </c>
      <c r="W10" s="81">
        <f>Data!U6*100</f>
        <v>0</v>
      </c>
      <c r="X10" s="81">
        <f>Data!Z6*100</f>
        <v>0</v>
      </c>
      <c r="Y10" s="64">
        <f>(Worksheets!D138)*100</f>
        <v>0</v>
      </c>
      <c r="Z10" s="64">
        <f>(Worksheets!D142)*100</f>
        <v>0</v>
      </c>
      <c r="AA10" s="64">
        <f>(Worksheets!D146)*100</f>
        <v>0</v>
      </c>
      <c r="AB10" s="74">
        <f t="shared" si="6"/>
        <v>0</v>
      </c>
      <c r="AC10" s="82">
        <f>Data!I6</f>
        <v>0</v>
      </c>
      <c r="AD10" s="65">
        <f>Worksheets!D131</f>
        <v>0</v>
      </c>
      <c r="AE10" s="83">
        <f>IF(OR(E10={"050","060","070","523","630","635","660","665","670","675","910","919","920","935","950","955","970","M10","U10","W10","WWW","W01","W02","W03","W04","W05","W06","W07","XXX","X01","X02","X03","X04","YYY","Y01","Y02","Y03","Y04","ZZZ"}),0,AC10)*(IF(OR(AND(LEFT(E10,1)="8",NOT(OR(H10={"11","12","15","21","22"}))),OR(H10={"02","03","04","05","06","07","31","32","33","34","35","42","52","65","66","91","92"}),AND(OR(H10={"55","56","57"}),O10&lt;&gt;"74"),OR(O10={"72","73"})),0,V10/100)+IF(OR(AND(LEFT(E10,1)="8",NOT(OR(I10={"11","12","15","21","22"}))),OR(I10={"02","03","04","05","06","07","31","32","33","34","35","42","52","65","66","91","92"}),AND(OR(I10={"55","56","57"}),P10&lt;&gt;"74"),OR(P10={"72","73"})),0,W10/100)+IF(OR(AND(LEFT(E10,1)="8",NOT(OR(J10={"11","12","15","21","22"}))),OR(J10={"02","03","04","05","06","07","31","32","33","34","35","42","52","65","66","91","92"}),AND(OR(J10={"55","56","57"}),Q10&lt;&gt;"74"),OR(Q10={"72","73"})),0,X10/100))</f>
        <v>0</v>
      </c>
      <c r="AF10" s="84">
        <f>IF(OR(F10={"050","060","070","523","630","635","660","665","670","675","910","919","920","935","950","955","970","M10","U10","W10","WWW","W01","W02","W03","W04","W05","W06","W07","XXX","X01","X02","X03","X04","YYY","Y01","Y02","Y03","Y04","ZZZ"}),0,AD10)*(IF(OR(AND(LEFT(F10,1)="8",NOT(OR(K10={"11","12","15","21","22"}))),OR(K10={"02","03","04","05","06","07","31","32","33","34","35","42","52","65","66","91","92"}),AND(OR(K10={"55","56","57"}),R10&lt;&gt;"74"),OR(Q10={"72","73"})),0,Y10/100)+IF(OR(AND(LEFT(F10,1)="8",NOT(OR(L10={"11","12","15","21","22"}))),OR(L10={"02","03","04","05","06","07","31","32","33","34","35","42","52","65","66","91","92"}),AND(OR(L10={"55","56","57"}),S10&lt;&gt;"74"),OR(S10={"72","73"})),0,Z10/100)+IF(OR(AND(LEFT(F10,1)="8",NOT(OR(M10={"11","12","15","21","22"}))),OR(M10={"02","03","04","05","06","07","31","32","33","34","35","42","52","65","66","91","92"}),AND(OR(M10={"55","56","57"}),T10&lt;&gt;"74"),OR(T10={"72","73"})),0,AA10/100))</f>
        <v>0</v>
      </c>
      <c r="AG10" s="85">
        <f>Data!AA6</f>
        <v>0</v>
      </c>
      <c r="AH10" s="9">
        <f>Worksheets!D133</f>
        <v>0</v>
      </c>
      <c r="AI10" s="86">
        <f t="shared" si="0"/>
        <v>0</v>
      </c>
      <c r="AJ10" s="87">
        <f t="shared" si="1"/>
        <v>0</v>
      </c>
      <c r="AK10" s="74">
        <f t="shared" si="7"/>
        <v>0</v>
      </c>
    </row>
    <row r="11" spans="1:37" x14ac:dyDescent="0.2">
      <c r="A11" s="72">
        <f>Data!F7</f>
        <v>0</v>
      </c>
      <c r="B11" s="88">
        <f>Data!H7</f>
        <v>0</v>
      </c>
      <c r="C11" s="60">
        <f>Worksheets!D161</f>
        <v>0</v>
      </c>
      <c r="D11" s="74">
        <f t="shared" si="2"/>
        <v>0</v>
      </c>
      <c r="E11" s="75">
        <f>Data!J7</f>
        <v>0</v>
      </c>
      <c r="F11" s="61">
        <f>Worksheets!D165</f>
        <v>0</v>
      </c>
      <c r="G11" s="74">
        <f t="shared" si="3"/>
        <v>0</v>
      </c>
      <c r="H11" s="76">
        <f>Data!L7</f>
        <v>0</v>
      </c>
      <c r="I11" s="77">
        <f>Data!Q7</f>
        <v>0</v>
      </c>
      <c r="J11" s="77">
        <f>Data!V7</f>
        <v>0</v>
      </c>
      <c r="K11" s="62">
        <f>Worksheets!D167</f>
        <v>0</v>
      </c>
      <c r="L11" s="62">
        <f>Worksheets!D171</f>
        <v>0</v>
      </c>
      <c r="M11" s="62">
        <f>Worksheets!D175</f>
        <v>0</v>
      </c>
      <c r="N11" s="74">
        <f t="shared" si="4"/>
        <v>0</v>
      </c>
      <c r="O11" s="78">
        <f>Data!N7</f>
        <v>0</v>
      </c>
      <c r="P11" s="79">
        <f>Data!S7</f>
        <v>0</v>
      </c>
      <c r="Q11" s="79">
        <f>Data!X7</f>
        <v>0</v>
      </c>
      <c r="R11" s="62">
        <f>Worksheets!D168</f>
        <v>0</v>
      </c>
      <c r="S11" s="62">
        <f>Worksheets!D172</f>
        <v>0</v>
      </c>
      <c r="T11" s="62">
        <f>Worksheets!D176</f>
        <v>0</v>
      </c>
      <c r="U11" s="74">
        <f t="shared" si="5"/>
        <v>0</v>
      </c>
      <c r="V11" s="80">
        <f>Data!P7*100</f>
        <v>0</v>
      </c>
      <c r="W11" s="81">
        <f>Data!U7*100</f>
        <v>0</v>
      </c>
      <c r="X11" s="81">
        <f>Data!Z7*100</f>
        <v>0</v>
      </c>
      <c r="Y11" s="64">
        <f>(Worksheets!D169)*100</f>
        <v>0</v>
      </c>
      <c r="Z11" s="64">
        <f>(Worksheets!D173)*100</f>
        <v>0</v>
      </c>
      <c r="AA11" s="64">
        <f>(Worksheets!D177)*100</f>
        <v>0</v>
      </c>
      <c r="AB11" s="74">
        <f t="shared" si="6"/>
        <v>0</v>
      </c>
      <c r="AC11" s="82">
        <f>Data!I7</f>
        <v>0</v>
      </c>
      <c r="AD11" s="65">
        <f>Worksheets!D162</f>
        <v>0</v>
      </c>
      <c r="AE11" s="83">
        <f>IF(OR(E11={"050","060","070","523","630","635","660","665","670","675","910","919","920","935","950","955","970","M10","U10","W10","WWW","W01","W02","W03","W04","W05","W06","W07","XXX","X01","X02","X03","X04","YYY","Y01","Y02","Y03","Y04","ZZZ"}),0,AC11)*(IF(OR(AND(LEFT(E11,1)="8",NOT(OR(H11={"11","12","15","21","22"}))),OR(H11={"02","03","04","05","06","07","31","32","33","34","35","42","52","65","66","91","92"}),AND(OR(H11={"55","56","57"}),O11&lt;&gt;"74"),OR(O11={"72","73"})),0,V11/100)+IF(OR(AND(LEFT(E11,1)="8",NOT(OR(I11={"11","12","15","21","22"}))),OR(I11={"02","03","04","05","06","07","31","32","33","34","35","42","52","65","66","91","92"}),AND(OR(I11={"55","56","57"}),P11&lt;&gt;"74"),OR(P11={"72","73"})),0,W11/100)+IF(OR(AND(LEFT(E11,1)="8",NOT(OR(J11={"11","12","15","21","22"}))),OR(J11={"02","03","04","05","06","07","31","32","33","34","35","42","52","65","66","91","92"}),AND(OR(J11={"55","56","57"}),Q11&lt;&gt;"74"),OR(Q11={"72","73"})),0,X11/100))</f>
        <v>0</v>
      </c>
      <c r="AF11" s="84">
        <f>IF(OR(F11={"050","060","070","523","630","635","660","665","670","675","910","919","920","935","950","955","970","M10","U10","W10","WWW","W01","W02","W03","W04","W05","W06","W07","XXX","X01","X02","X03","X04","YYY","Y01","Y02","Y03","Y04","ZZZ"}),0,AD11)*(IF(OR(AND(LEFT(F11,1)="8",NOT(OR(K11={"11","12","15","21","22"}))),OR(K11={"02","03","04","05","06","07","31","32","33","34","35","42","52","65","66","91","92"}),AND(OR(K11={"55","56","57"}),R11&lt;&gt;"74"),OR(Q11={"72","73"})),0,Y11/100)+IF(OR(AND(LEFT(F11,1)="8",NOT(OR(L11={"11","12","15","21","22"}))),OR(L11={"02","03","04","05","06","07","31","32","33","34","35","42","52","65","66","91","92"}),AND(OR(L11={"55","56","57"}),S11&lt;&gt;"74"),OR(S11={"72","73"})),0,Z11/100)+IF(OR(AND(LEFT(F11,1)="8",NOT(OR(M11={"11","12","15","21","22"}))),OR(M11={"02","03","04","05","06","07","31","32","33","34","35","42","52","65","66","91","92"}),AND(OR(M11={"55","56","57"}),T11&lt;&gt;"74"),OR(T11={"72","73"})),0,AA11/100))</f>
        <v>0</v>
      </c>
      <c r="AG11" s="85">
        <f>Data!AA7</f>
        <v>0</v>
      </c>
      <c r="AH11" s="9">
        <f>Worksheets!D164</f>
        <v>0</v>
      </c>
      <c r="AI11" s="86">
        <f t="shared" si="0"/>
        <v>0</v>
      </c>
      <c r="AJ11" s="87">
        <f t="shared" si="1"/>
        <v>0</v>
      </c>
      <c r="AK11" s="74">
        <f t="shared" si="7"/>
        <v>0</v>
      </c>
    </row>
    <row r="12" spans="1:37" x14ac:dyDescent="0.2">
      <c r="A12" s="72">
        <f>Data!F8</f>
        <v>0</v>
      </c>
      <c r="B12" s="73">
        <f>Data!H8</f>
        <v>0</v>
      </c>
      <c r="C12" s="60">
        <f>Worksheets!D192</f>
        <v>0</v>
      </c>
      <c r="D12" s="74">
        <f t="shared" si="2"/>
        <v>0</v>
      </c>
      <c r="E12" s="75">
        <f>Data!J8</f>
        <v>0</v>
      </c>
      <c r="F12" s="61">
        <f>Worksheets!D196</f>
        <v>0</v>
      </c>
      <c r="G12" s="74">
        <f t="shared" si="3"/>
        <v>0</v>
      </c>
      <c r="H12" s="76">
        <f>Data!L8</f>
        <v>0</v>
      </c>
      <c r="I12" s="77">
        <f>Data!Q8</f>
        <v>0</v>
      </c>
      <c r="J12" s="77">
        <f>Data!V8</f>
        <v>0</v>
      </c>
      <c r="K12" s="62">
        <f>Worksheets!D198</f>
        <v>0</v>
      </c>
      <c r="L12" s="62">
        <f>Worksheets!D202</f>
        <v>0</v>
      </c>
      <c r="M12" s="62">
        <f>Worksheets!D206</f>
        <v>0</v>
      </c>
      <c r="N12" s="74">
        <f t="shared" si="4"/>
        <v>0</v>
      </c>
      <c r="O12" s="78">
        <f>Data!N8</f>
        <v>0</v>
      </c>
      <c r="P12" s="79">
        <f>Data!S8</f>
        <v>0</v>
      </c>
      <c r="Q12" s="79">
        <f>Data!X8</f>
        <v>0</v>
      </c>
      <c r="R12" s="62">
        <f>Worksheets!D199</f>
        <v>0</v>
      </c>
      <c r="S12" s="62">
        <f>Worksheets!D203</f>
        <v>0</v>
      </c>
      <c r="T12" s="62">
        <f>Worksheets!D207</f>
        <v>0</v>
      </c>
      <c r="U12" s="74">
        <f t="shared" si="5"/>
        <v>0</v>
      </c>
      <c r="V12" s="80">
        <f>Data!P8*100</f>
        <v>0</v>
      </c>
      <c r="W12" s="81">
        <f>Data!U8*100</f>
        <v>0</v>
      </c>
      <c r="X12" s="81">
        <f>Data!Z8*100</f>
        <v>0</v>
      </c>
      <c r="Y12" s="64">
        <f>(Worksheets!D200)*100</f>
        <v>0</v>
      </c>
      <c r="Z12" s="64">
        <f>(Worksheets!D204)*100</f>
        <v>0</v>
      </c>
      <c r="AA12" s="64">
        <f>(Worksheets!D208)*100</f>
        <v>0</v>
      </c>
      <c r="AB12" s="74">
        <f t="shared" si="6"/>
        <v>0</v>
      </c>
      <c r="AC12" s="82">
        <f>Data!I8</f>
        <v>0</v>
      </c>
      <c r="AD12" s="65">
        <f>Worksheets!D193</f>
        <v>0</v>
      </c>
      <c r="AE12" s="83">
        <f>IF(OR(E12={"050","060","070","523","630","635","660","665","670","675","910","919","920","935","950","955","970","M10","U10","W10","WWW","W01","W02","W03","W04","W05","W06","W07","XXX","X01","X02","X03","X04","YYY","Y01","Y02","Y03","Y04","ZZZ"}),0,AC12)*(IF(OR(AND(LEFT(E12,1)="8",NOT(OR(H12={"11","12","15","21","22"}))),OR(H12={"02","03","04","05","06","07","31","32","33","34","35","42","52","65","66","91","92"}),AND(OR(H12={"55","56","57"}),O12&lt;&gt;"74"),OR(O12={"72","73"})),0,V12/100)+IF(OR(AND(LEFT(E12,1)="8",NOT(OR(I12={"11","12","15","21","22"}))),OR(I12={"02","03","04","05","06","07","31","32","33","34","35","42","52","65","66","91","92"}),AND(OR(I12={"55","56","57"}),P12&lt;&gt;"74"),OR(P12={"72","73"})),0,W12/100)+IF(OR(AND(LEFT(E12,1)="8",NOT(OR(J12={"11","12","15","21","22"}))),OR(J12={"02","03","04","05","06","07","31","32","33","34","35","42","52","65","66","91","92"}),AND(OR(J12={"55","56","57"}),Q12&lt;&gt;"74"),OR(Q12={"72","73"})),0,X12/100))</f>
        <v>0</v>
      </c>
      <c r="AF12" s="84">
        <f>IF(OR(F12={"050","060","070","523","630","635","660","665","670","675","910","919","920","935","950","955","970","M10","U10","W10","WWW","W01","W02","W03","W04","W05","W06","W07","XXX","X01","X02","X03","X04","YYY","Y01","Y02","Y03","Y04","ZZZ"}),0,AD12)*(IF(OR(AND(LEFT(F12,1)="8",NOT(OR(K12={"11","12","15","21","22"}))),OR(K12={"02","03","04","05","06","07","31","32","33","34","35","42","52","65","66","91","92"}),AND(OR(K12={"55","56","57"}),R12&lt;&gt;"74"),OR(Q12={"72","73"})),0,Y12/100)+IF(OR(AND(LEFT(F12,1)="8",NOT(OR(L12={"11","12","15","21","22"}))),OR(L12={"02","03","04","05","06","07","31","32","33","34","35","42","52","65","66","91","92"}),AND(OR(L12={"55","56","57"}),S12&lt;&gt;"74"),OR(S12={"72","73"})),0,Z12/100)+IF(OR(AND(LEFT(F12,1)="8",NOT(OR(M12={"11","12","15","21","22"}))),OR(M12={"02","03","04","05","06","07","31","32","33","34","35","42","52","65","66","91","92"}),AND(OR(M12={"55","56","57"}),T12&lt;&gt;"74"),OR(T12={"72","73"})),0,AA12/100))</f>
        <v>0</v>
      </c>
      <c r="AG12" s="85">
        <f>Data!AA8</f>
        <v>0</v>
      </c>
      <c r="AH12" s="9">
        <f>Worksheets!D195</f>
        <v>0</v>
      </c>
      <c r="AI12" s="86">
        <f t="shared" si="0"/>
        <v>0</v>
      </c>
      <c r="AJ12" s="87">
        <f t="shared" si="1"/>
        <v>0</v>
      </c>
      <c r="AK12" s="74">
        <f t="shared" si="7"/>
        <v>0</v>
      </c>
    </row>
    <row r="13" spans="1:37" x14ac:dyDescent="0.2">
      <c r="A13" s="72">
        <f>Data!F9</f>
        <v>0</v>
      </c>
      <c r="B13" s="73">
        <f>Data!H9</f>
        <v>0</v>
      </c>
      <c r="C13" s="60">
        <f>Worksheets!D223</f>
        <v>0</v>
      </c>
      <c r="D13" s="74">
        <f t="shared" si="2"/>
        <v>0</v>
      </c>
      <c r="E13" s="75">
        <f>Data!J9</f>
        <v>0</v>
      </c>
      <c r="F13" s="61">
        <f>Worksheets!D227</f>
        <v>0</v>
      </c>
      <c r="G13" s="74">
        <f t="shared" si="3"/>
        <v>0</v>
      </c>
      <c r="H13" s="76">
        <f>Data!L9</f>
        <v>0</v>
      </c>
      <c r="I13" s="77">
        <f>Data!Q9</f>
        <v>0</v>
      </c>
      <c r="J13" s="77">
        <f>Data!V9</f>
        <v>0</v>
      </c>
      <c r="K13" s="62">
        <f>Worksheets!D229</f>
        <v>0</v>
      </c>
      <c r="L13" s="62">
        <f>Worksheets!D233</f>
        <v>0</v>
      </c>
      <c r="M13" s="62">
        <f>Worksheets!D237</f>
        <v>0</v>
      </c>
      <c r="N13" s="74">
        <f t="shared" si="4"/>
        <v>0</v>
      </c>
      <c r="O13" s="78">
        <f>Data!N9</f>
        <v>0</v>
      </c>
      <c r="P13" s="79">
        <f>Data!S9</f>
        <v>0</v>
      </c>
      <c r="Q13" s="79">
        <f>Data!X9</f>
        <v>0</v>
      </c>
      <c r="R13" s="62">
        <f>Worksheets!D230</f>
        <v>0</v>
      </c>
      <c r="S13" s="62">
        <f>Worksheets!D234</f>
        <v>0</v>
      </c>
      <c r="T13" s="62">
        <f>Worksheets!D238</f>
        <v>0</v>
      </c>
      <c r="U13" s="74">
        <f t="shared" si="5"/>
        <v>0</v>
      </c>
      <c r="V13" s="80">
        <f>Data!P9*100</f>
        <v>0</v>
      </c>
      <c r="W13" s="81">
        <f>Data!U9*100</f>
        <v>0</v>
      </c>
      <c r="X13" s="81">
        <f>Data!Z9*100</f>
        <v>0</v>
      </c>
      <c r="Y13" s="64">
        <f>(Worksheets!D231)*100</f>
        <v>0</v>
      </c>
      <c r="Z13" s="64">
        <f>(Worksheets!D235)*100</f>
        <v>0</v>
      </c>
      <c r="AA13" s="64">
        <f>(Worksheets!D239)*100</f>
        <v>0</v>
      </c>
      <c r="AB13" s="74">
        <f t="shared" si="6"/>
        <v>0</v>
      </c>
      <c r="AC13" s="82">
        <f>Data!I9</f>
        <v>0</v>
      </c>
      <c r="AD13" s="65">
        <f>Worksheets!D224</f>
        <v>0</v>
      </c>
      <c r="AE13" s="83">
        <f>IF(OR(E13={"050","060","070","523","630","635","660","665","670","675","910","919","920","935","950","955","970","M10","U10","W10","WWW","W01","W02","W03","W04","W05","W06","W07","XXX","X01","X02","X03","X04","YYY","Y01","Y02","Y03","Y04","ZZZ"}),0,AC13)*(IF(OR(AND(LEFT(E13,1)="8",NOT(OR(H13={"11","12","15","21","22"}))),OR(H13={"02","03","04","05","06","07","31","32","33","34","35","42","52","65","66","91","92"}),AND(OR(H13={"55","56","57"}),O13&lt;&gt;"74"),OR(O13={"72","73"})),0,V13/100)+IF(OR(AND(LEFT(E13,1)="8",NOT(OR(I13={"11","12","15","21","22"}))),OR(I13={"02","03","04","05","06","07","31","32","33","34","35","42","52","65","66","91","92"}),AND(OR(I13={"55","56","57"}),P13&lt;&gt;"74"),OR(P13={"72","73"})),0,W13/100)+IF(OR(AND(LEFT(E13,1)="8",NOT(OR(J13={"11","12","15","21","22"}))),OR(J13={"02","03","04","05","06","07","31","32","33","34","35","42","52","65","66","91","92"}),AND(OR(J13={"55","56","57"}),Q13&lt;&gt;"74"),OR(Q13={"72","73"})),0,X13/100))</f>
        <v>0</v>
      </c>
      <c r="AF13" s="84">
        <f>IF(OR(F13={"050","060","070","523","630","635","660","665","670","675","910","919","920","935","950","955","970","M10","U10","W10","WWW","W01","W02","W03","W04","W05","W06","W07","XXX","X01","X02","X03","X04","YYY","Y01","Y02","Y03","Y04","ZZZ"}),0,AD13)*(IF(OR(AND(LEFT(F13,1)="8",NOT(OR(K13={"11","12","15","21","22"}))),OR(K13={"02","03","04","05","06","07","31","32","33","34","35","42","52","65","66","91","92"}),AND(OR(K13={"55","56","57"}),R13&lt;&gt;"74"),OR(Q13={"72","73"})),0,Y13/100)+IF(OR(AND(LEFT(F13,1)="8",NOT(OR(L13={"11","12","15","21","22"}))),OR(L13={"02","03","04","05","06","07","31","32","33","34","35","42","52","65","66","91","92"}),AND(OR(L13={"55","56","57"}),S13&lt;&gt;"74"),OR(S13={"72","73"})),0,Z13/100)+IF(OR(AND(LEFT(F13,1)="8",NOT(OR(M13={"11","12","15","21","22"}))),OR(M13={"02","03","04","05","06","07","31","32","33","34","35","42","52","65","66","91","92"}),AND(OR(M13={"55","56","57"}),T13&lt;&gt;"74"),OR(T13={"72","73"})),0,AA13/100))</f>
        <v>0</v>
      </c>
      <c r="AG13" s="85">
        <f>Data!AA9</f>
        <v>0</v>
      </c>
      <c r="AH13" s="9">
        <f>Worksheets!D226</f>
        <v>0</v>
      </c>
      <c r="AI13" s="86">
        <f t="shared" si="0"/>
        <v>0</v>
      </c>
      <c r="AJ13" s="87">
        <f t="shared" si="1"/>
        <v>0</v>
      </c>
      <c r="AK13" s="74">
        <f t="shared" si="7"/>
        <v>0</v>
      </c>
    </row>
    <row r="14" spans="1:37" x14ac:dyDescent="0.2">
      <c r="A14" s="72">
        <f>Data!F10</f>
        <v>0</v>
      </c>
      <c r="B14" s="73">
        <f>Data!H10</f>
        <v>0</v>
      </c>
      <c r="C14" s="60">
        <f>Worksheets!D254</f>
        <v>0</v>
      </c>
      <c r="D14" s="74">
        <f t="shared" si="2"/>
        <v>0</v>
      </c>
      <c r="E14" s="75">
        <f>Data!J10</f>
        <v>0</v>
      </c>
      <c r="F14" s="61">
        <f>Worksheets!D258</f>
        <v>0</v>
      </c>
      <c r="G14" s="74">
        <f t="shared" si="3"/>
        <v>0</v>
      </c>
      <c r="H14" s="76">
        <f>Data!L10</f>
        <v>0</v>
      </c>
      <c r="I14" s="77">
        <f>Data!Q10</f>
        <v>0</v>
      </c>
      <c r="J14" s="77">
        <f>Data!V10</f>
        <v>0</v>
      </c>
      <c r="K14" s="62">
        <f>Worksheets!D260</f>
        <v>0</v>
      </c>
      <c r="L14" s="62">
        <f>Worksheets!D264</f>
        <v>0</v>
      </c>
      <c r="M14" s="62">
        <f>Worksheets!D268</f>
        <v>0</v>
      </c>
      <c r="N14" s="74">
        <f t="shared" si="4"/>
        <v>0</v>
      </c>
      <c r="O14" s="78">
        <f>Data!N10</f>
        <v>0</v>
      </c>
      <c r="P14" s="79">
        <f>Data!S10</f>
        <v>0</v>
      </c>
      <c r="Q14" s="79">
        <f>Data!X10</f>
        <v>0</v>
      </c>
      <c r="R14" s="62">
        <f>Worksheets!D261</f>
        <v>0</v>
      </c>
      <c r="S14" s="62">
        <f>Worksheets!D265</f>
        <v>0</v>
      </c>
      <c r="T14" s="62">
        <f>Worksheets!D269</f>
        <v>0</v>
      </c>
      <c r="U14" s="74">
        <f t="shared" si="5"/>
        <v>0</v>
      </c>
      <c r="V14" s="80">
        <f>Data!P10*100</f>
        <v>0</v>
      </c>
      <c r="W14" s="81">
        <f>Data!U10*100</f>
        <v>0</v>
      </c>
      <c r="X14" s="81">
        <f>Data!Z10*100</f>
        <v>0</v>
      </c>
      <c r="Y14" s="64">
        <f>(Worksheets!D262)*100</f>
        <v>0</v>
      </c>
      <c r="Z14" s="64">
        <f>(Worksheets!D266)*100</f>
        <v>0</v>
      </c>
      <c r="AA14" s="64">
        <f>(Worksheets!D270)*100</f>
        <v>0</v>
      </c>
      <c r="AB14" s="74">
        <f t="shared" si="6"/>
        <v>0</v>
      </c>
      <c r="AC14" s="82">
        <f>Data!I10</f>
        <v>0</v>
      </c>
      <c r="AD14" s="65">
        <f>Worksheets!D255</f>
        <v>0</v>
      </c>
      <c r="AE14" s="83">
        <f>IF(OR(E14={"050","060","070","523","630","635","660","665","670","675","910","919","920","935","950","955","970","M10","U10","W10","WWW","W01","W02","W03","W04","W05","W06","W07","XXX","X01","X02","X03","X04","YYY","Y01","Y02","Y03","Y04","ZZZ"}),0,AC14)*(IF(OR(AND(LEFT(E14,1)="8",NOT(OR(H14={"11","12","15","21","22"}))),OR(H14={"02","03","04","05","06","07","31","32","33","34","35","42","52","65","66","91","92"}),AND(OR(H14={"55","56","57"}),O14&lt;&gt;"74"),OR(O14={"72","73"})),0,V14/100)+IF(OR(AND(LEFT(E14,1)="8",NOT(OR(I14={"11","12","15","21","22"}))),OR(I14={"02","03","04","05","06","07","31","32","33","34","35","42","52","65","66","91","92"}),AND(OR(I14={"55","56","57"}),P14&lt;&gt;"74"),OR(P14={"72","73"})),0,W14/100)+IF(OR(AND(LEFT(E14,1)="8",NOT(OR(J14={"11","12","15","21","22"}))),OR(J14={"02","03","04","05","06","07","31","32","33","34","35","42","52","65","66","91","92"}),AND(OR(J14={"55","56","57"}),Q14&lt;&gt;"74"),OR(Q14={"72","73"})),0,X14/100))</f>
        <v>0</v>
      </c>
      <c r="AF14" s="84">
        <f>IF(OR(F14={"050","060","070","523","630","635","660","665","670","675","910","919","920","935","950","955","970","M10","U10","W10","WWW","W01","W02","W03","W04","W05","W06","W07","XXX","X01","X02","X03","X04","YYY","Y01","Y02","Y03","Y04","ZZZ"}),0,AD14)*(IF(OR(AND(LEFT(F14,1)="8",NOT(OR(K14={"11","12","15","21","22"}))),OR(K14={"02","03","04","05","06","07","31","32","33","34","35","42","52","65","66","91","92"}),AND(OR(K14={"55","56","57"}),R14&lt;&gt;"74"),OR(Q14={"72","73"})),0,Y14/100)+IF(OR(AND(LEFT(F14,1)="8",NOT(OR(L14={"11","12","15","21","22"}))),OR(L14={"02","03","04","05","06","07","31","32","33","34","35","42","52","65","66","91","92"}),AND(OR(L14={"55","56","57"}),S14&lt;&gt;"74"),OR(S14={"72","73"})),0,Z14/100)+IF(OR(AND(LEFT(F14,1)="8",NOT(OR(M14={"11","12","15","21","22"}))),OR(M14={"02","03","04","05","06","07","31","32","33","34","35","42","52","65","66","91","92"}),AND(OR(M14={"55","56","57"}),T14&lt;&gt;"74"),OR(T14={"72","73"})),0,AA14/100))</f>
        <v>0</v>
      </c>
      <c r="AG14" s="85">
        <f>Data!AA10</f>
        <v>0</v>
      </c>
      <c r="AH14" s="9">
        <f>Worksheets!D257</f>
        <v>0</v>
      </c>
      <c r="AI14" s="86">
        <f t="shared" si="0"/>
        <v>0</v>
      </c>
      <c r="AJ14" s="87">
        <f t="shared" si="1"/>
        <v>0</v>
      </c>
      <c r="AK14" s="74">
        <f t="shared" si="7"/>
        <v>0</v>
      </c>
    </row>
    <row r="15" spans="1:37" x14ac:dyDescent="0.2">
      <c r="A15" s="72">
        <f>Data!F11</f>
        <v>0</v>
      </c>
      <c r="B15" s="73">
        <f>Data!H11</f>
        <v>0</v>
      </c>
      <c r="C15" s="60">
        <f>Worksheets!D285</f>
        <v>0</v>
      </c>
      <c r="D15" s="74">
        <f t="shared" si="2"/>
        <v>0</v>
      </c>
      <c r="E15" s="75">
        <f>Data!J11</f>
        <v>0</v>
      </c>
      <c r="F15" s="61">
        <f>Worksheets!D289</f>
        <v>0</v>
      </c>
      <c r="G15" s="74">
        <f t="shared" si="3"/>
        <v>0</v>
      </c>
      <c r="H15" s="76">
        <f>Data!L11</f>
        <v>0</v>
      </c>
      <c r="I15" s="77">
        <f>Data!Q11</f>
        <v>0</v>
      </c>
      <c r="J15" s="77">
        <f>Data!V11</f>
        <v>0</v>
      </c>
      <c r="K15" s="62">
        <f>Worksheets!D291</f>
        <v>0</v>
      </c>
      <c r="L15" s="62">
        <f>Worksheets!D295</f>
        <v>0</v>
      </c>
      <c r="M15" s="62">
        <f>Worksheets!D299</f>
        <v>0</v>
      </c>
      <c r="N15" s="74">
        <f t="shared" si="4"/>
        <v>0</v>
      </c>
      <c r="O15" s="78">
        <f>Data!N11</f>
        <v>0</v>
      </c>
      <c r="P15" s="79">
        <f>Data!S11</f>
        <v>0</v>
      </c>
      <c r="Q15" s="79">
        <f>Data!X11</f>
        <v>0</v>
      </c>
      <c r="R15" s="62">
        <f>Worksheets!D292</f>
        <v>0</v>
      </c>
      <c r="S15" s="62">
        <f>Worksheets!D296</f>
        <v>0</v>
      </c>
      <c r="T15" s="62">
        <f>Worksheets!D300</f>
        <v>0</v>
      </c>
      <c r="U15" s="74">
        <f t="shared" si="5"/>
        <v>0</v>
      </c>
      <c r="V15" s="80">
        <f>Data!P11*100</f>
        <v>0</v>
      </c>
      <c r="W15" s="81">
        <f>Data!U11*100</f>
        <v>0</v>
      </c>
      <c r="X15" s="81">
        <f>Data!Z11*100</f>
        <v>0</v>
      </c>
      <c r="Y15" s="64">
        <f>(Worksheets!D293)*100</f>
        <v>0</v>
      </c>
      <c r="Z15" s="64">
        <f>(Worksheets!D297)*100</f>
        <v>0</v>
      </c>
      <c r="AA15" s="64">
        <f>(Worksheets!D301)*100</f>
        <v>0</v>
      </c>
      <c r="AB15" s="74">
        <f t="shared" si="6"/>
        <v>0</v>
      </c>
      <c r="AC15" s="82">
        <f>Data!I11</f>
        <v>0</v>
      </c>
      <c r="AD15" s="65">
        <f>Worksheets!D286</f>
        <v>0</v>
      </c>
      <c r="AE15" s="83">
        <f>IF(OR(E15={"050","060","070","523","630","635","660","665","670","675","910","919","920","935","950","955","970","M10","U10","W10","WWW","W01","W02","W03","W04","W05","W06","W07","XXX","X01","X02","X03","X04","YYY","Y01","Y02","Y03","Y04","ZZZ"}),0,AC15)*(IF(OR(AND(LEFT(E15,1)="8",NOT(OR(H15={"11","12","15","21","22"}))),OR(H15={"02","03","04","05","06","07","31","32","33","34","35","42","52","65","66","91","92"}),AND(OR(H15={"55","56","57"}),O15&lt;&gt;"74"),OR(O15={"72","73"})),0,V15/100)+IF(OR(AND(LEFT(E15,1)="8",NOT(OR(I15={"11","12","15","21","22"}))),OR(I15={"02","03","04","05","06","07","31","32","33","34","35","42","52","65","66","91","92"}),AND(OR(I15={"55","56","57"}),P15&lt;&gt;"74"),OR(P15={"72","73"})),0,W15/100)+IF(OR(AND(LEFT(E15,1)="8",NOT(OR(J15={"11","12","15","21","22"}))),OR(J15={"02","03","04","05","06","07","31","32","33","34","35","42","52","65","66","91","92"}),AND(OR(J15={"55","56","57"}),Q15&lt;&gt;"74"),OR(Q15={"72","73"})),0,X15/100))</f>
        <v>0</v>
      </c>
      <c r="AF15" s="84">
        <f>IF(OR(F15={"050","060","070","523","630","635","660","665","670","675","910","919","920","935","950","955","970","M10","U10","W10","WWW","W01","W02","W03","W04","W05","W06","W07","XXX","X01","X02","X03","X04","YYY","Y01","Y02","Y03","Y04","ZZZ"}),0,AD15)*(IF(OR(AND(LEFT(F15,1)="8",NOT(OR(K15={"11","12","15","21","22"}))),OR(K15={"02","03","04","05","06","07","31","32","33","34","35","42","52","65","66","91","92"}),AND(OR(K15={"55","56","57"}),R15&lt;&gt;"74"),OR(Q15={"72","73"})),0,Y15/100)+IF(OR(AND(LEFT(F15,1)="8",NOT(OR(L15={"11","12","15","21","22"}))),OR(L15={"02","03","04","05","06","07","31","32","33","34","35","42","52","65","66","91","92"}),AND(OR(L15={"55","56","57"}),S15&lt;&gt;"74"),OR(S15={"72","73"})),0,Z15/100)+IF(OR(AND(LEFT(F15,1)="8",NOT(OR(M15={"11","12","15","21","22"}))),OR(M15={"02","03","04","05","06","07","31","32","33","34","35","42","52","65","66","91","92"}),AND(OR(M15={"55","56","57"}),T15&lt;&gt;"74"),OR(T15={"72","73"})),0,AA15/100))</f>
        <v>0</v>
      </c>
      <c r="AG15" s="85">
        <f>Data!AA11</f>
        <v>0</v>
      </c>
      <c r="AH15" s="9">
        <f>Worksheets!D288</f>
        <v>0</v>
      </c>
      <c r="AI15" s="86">
        <f t="shared" si="0"/>
        <v>0</v>
      </c>
      <c r="AJ15" s="87">
        <f t="shared" si="1"/>
        <v>0</v>
      </c>
      <c r="AK15" s="74">
        <f t="shared" si="7"/>
        <v>0</v>
      </c>
    </row>
    <row r="16" spans="1:37" x14ac:dyDescent="0.2">
      <c r="A16" s="72">
        <f>Data!F12</f>
        <v>0</v>
      </c>
      <c r="B16" s="88">
        <f>Data!H12</f>
        <v>0</v>
      </c>
      <c r="C16" s="60">
        <f>Worksheets!D316</f>
        <v>0</v>
      </c>
      <c r="D16" s="74">
        <f t="shared" si="2"/>
        <v>0</v>
      </c>
      <c r="E16" s="75">
        <f>Data!J12</f>
        <v>0</v>
      </c>
      <c r="F16" s="61">
        <f>Worksheets!D320</f>
        <v>0</v>
      </c>
      <c r="G16" s="74">
        <f t="shared" si="3"/>
        <v>0</v>
      </c>
      <c r="H16" s="76">
        <f>Data!L12</f>
        <v>0</v>
      </c>
      <c r="I16" s="77">
        <f>Data!Q12</f>
        <v>0</v>
      </c>
      <c r="J16" s="77">
        <f>Data!V12</f>
        <v>0</v>
      </c>
      <c r="K16" s="62">
        <f>Worksheets!D322</f>
        <v>0</v>
      </c>
      <c r="L16" s="62">
        <f>Worksheets!D326</f>
        <v>0</v>
      </c>
      <c r="M16" s="62">
        <f>Worksheets!D330</f>
        <v>0</v>
      </c>
      <c r="N16" s="74">
        <f t="shared" si="4"/>
        <v>0</v>
      </c>
      <c r="O16" s="78">
        <f>Data!N12</f>
        <v>0</v>
      </c>
      <c r="P16" s="79">
        <f>Data!S12</f>
        <v>0</v>
      </c>
      <c r="Q16" s="79">
        <f>Data!X12</f>
        <v>0</v>
      </c>
      <c r="R16" s="62">
        <f>Worksheets!D323</f>
        <v>0</v>
      </c>
      <c r="S16" s="62">
        <f>Worksheets!D327</f>
        <v>0</v>
      </c>
      <c r="T16" s="62">
        <f>Worksheets!D331</f>
        <v>0</v>
      </c>
      <c r="U16" s="74">
        <f t="shared" si="5"/>
        <v>0</v>
      </c>
      <c r="V16" s="80">
        <f>Data!P12*100</f>
        <v>0</v>
      </c>
      <c r="W16" s="81">
        <f>Data!U12*100</f>
        <v>0</v>
      </c>
      <c r="X16" s="81">
        <f>Data!Z12*100</f>
        <v>0</v>
      </c>
      <c r="Y16" s="64">
        <f>(Worksheets!D324)*100</f>
        <v>0</v>
      </c>
      <c r="Z16" s="64">
        <f>(Worksheets!D328)*100</f>
        <v>0</v>
      </c>
      <c r="AA16" s="64">
        <f>(Worksheets!D332)*100</f>
        <v>0</v>
      </c>
      <c r="AB16" s="74">
        <f t="shared" si="6"/>
        <v>0</v>
      </c>
      <c r="AC16" s="82">
        <f>Data!I12</f>
        <v>0</v>
      </c>
      <c r="AD16" s="65">
        <f>Worksheets!D317</f>
        <v>0</v>
      </c>
      <c r="AE16" s="83">
        <f>IF(OR(E16={"050","060","070","523","630","635","660","665","670","675","910","919","920","935","950","955","970","M10","U10","W10","WWW","W01","W02","W03","W04","W05","W06","W07","XXX","X01","X02","X03","X04","YYY","Y01","Y02","Y03","Y04","ZZZ"}),0,AC16)*(IF(OR(AND(LEFT(E16,1)="8",NOT(OR(H16={"11","12","15","21","22"}))),OR(H16={"02","03","04","05","06","07","31","32","33","34","35","42","52","65","66","91","92"}),AND(OR(H16={"55","56","57"}),O16&lt;&gt;"74"),OR(O16={"72","73"})),0,V16/100)+IF(OR(AND(LEFT(E16,1)="8",NOT(OR(I16={"11","12","15","21","22"}))),OR(I16={"02","03","04","05","06","07","31","32","33","34","35","42","52","65","66","91","92"}),AND(OR(I16={"55","56","57"}),P16&lt;&gt;"74"),OR(P16={"72","73"})),0,W16/100)+IF(OR(AND(LEFT(E16,1)="8",NOT(OR(J16={"11","12","15","21","22"}))),OR(J16={"02","03","04","05","06","07","31","32","33","34","35","42","52","65","66","91","92"}),AND(OR(J16={"55","56","57"}),Q16&lt;&gt;"74"),OR(Q16={"72","73"})),0,X16/100))</f>
        <v>0</v>
      </c>
      <c r="AF16" s="84">
        <f>IF(OR(F16={"050","060","070","523","630","635","660","665","670","675","910","919","920","935","950","955","970","M10","U10","W10","WWW","W01","W02","W03","W04","W05","W06","W07","XXX","X01","X02","X03","X04","YYY","Y01","Y02","Y03","Y04","ZZZ"}),0,AD16)*(IF(OR(AND(LEFT(F16,1)="8",NOT(OR(K16={"11","12","15","21","22"}))),OR(K16={"02","03","04","05","06","07","31","32","33","34","35","42","52","65","66","91","92"}),AND(OR(K16={"55","56","57"}),R16&lt;&gt;"74"),OR(Q16={"72","73"})),0,Y16/100)+IF(OR(AND(LEFT(F16,1)="8",NOT(OR(L16={"11","12","15","21","22"}))),OR(L16={"02","03","04","05","06","07","31","32","33","34","35","42","52","65","66","91","92"}),AND(OR(L16={"55","56","57"}),S16&lt;&gt;"74"),OR(S16={"72","73"})),0,Z16/100)+IF(OR(AND(LEFT(F16,1)="8",NOT(OR(M16={"11","12","15","21","22"}))),OR(M16={"02","03","04","05","06","07","31","32","33","34","35","42","52","65","66","91","92"}),AND(OR(M16={"55","56","57"}),T16&lt;&gt;"74"),OR(T16={"72","73"})),0,AA16/100))</f>
        <v>0</v>
      </c>
      <c r="AG16" s="85">
        <f>Data!AA12</f>
        <v>0</v>
      </c>
      <c r="AH16" s="9">
        <f>Worksheets!D319</f>
        <v>0</v>
      </c>
      <c r="AI16" s="86">
        <f t="shared" si="0"/>
        <v>0</v>
      </c>
      <c r="AJ16" s="87">
        <f t="shared" si="1"/>
        <v>0</v>
      </c>
      <c r="AK16" s="74">
        <f t="shared" si="7"/>
        <v>0</v>
      </c>
    </row>
    <row r="17" spans="1:37" x14ac:dyDescent="0.2">
      <c r="A17" s="72">
        <f>Data!F13</f>
        <v>0</v>
      </c>
      <c r="B17" s="73">
        <f>Data!H13</f>
        <v>0</v>
      </c>
      <c r="C17" s="60">
        <f>Worksheets!D347</f>
        <v>0</v>
      </c>
      <c r="D17" s="74">
        <f t="shared" si="2"/>
        <v>0</v>
      </c>
      <c r="E17" s="75">
        <f>Data!J13</f>
        <v>0</v>
      </c>
      <c r="F17" s="61">
        <f>Worksheets!D351</f>
        <v>0</v>
      </c>
      <c r="G17" s="74">
        <f t="shared" si="3"/>
        <v>0</v>
      </c>
      <c r="H17" s="76">
        <f>Data!L13</f>
        <v>0</v>
      </c>
      <c r="I17" s="77">
        <f>Data!Q13</f>
        <v>0</v>
      </c>
      <c r="J17" s="77">
        <f>Data!V13</f>
        <v>0</v>
      </c>
      <c r="K17" s="62">
        <f>Worksheets!D353</f>
        <v>0</v>
      </c>
      <c r="L17" s="62">
        <f>Worksheets!D357</f>
        <v>0</v>
      </c>
      <c r="M17" s="62">
        <f>Worksheets!D361</f>
        <v>0</v>
      </c>
      <c r="N17" s="74">
        <f t="shared" si="4"/>
        <v>0</v>
      </c>
      <c r="O17" s="78">
        <f>Data!N13</f>
        <v>0</v>
      </c>
      <c r="P17" s="79">
        <f>Data!S13</f>
        <v>0</v>
      </c>
      <c r="Q17" s="79">
        <f>Data!X13</f>
        <v>0</v>
      </c>
      <c r="R17" s="62">
        <f>Worksheets!D354</f>
        <v>0</v>
      </c>
      <c r="S17" s="62">
        <f>Worksheets!D358</f>
        <v>0</v>
      </c>
      <c r="T17" s="62">
        <f>Worksheets!D362</f>
        <v>0</v>
      </c>
      <c r="U17" s="74">
        <f t="shared" si="5"/>
        <v>0</v>
      </c>
      <c r="V17" s="80">
        <f>Data!P13*100</f>
        <v>0</v>
      </c>
      <c r="W17" s="81">
        <f>Data!U13*100</f>
        <v>0</v>
      </c>
      <c r="X17" s="81">
        <f>Data!Z13*100</f>
        <v>0</v>
      </c>
      <c r="Y17" s="64">
        <f>(Worksheets!D355)*100</f>
        <v>0</v>
      </c>
      <c r="Z17" s="64">
        <f>(Worksheets!D359)*100</f>
        <v>0</v>
      </c>
      <c r="AA17" s="64">
        <f>(Worksheets!D363)*100</f>
        <v>0</v>
      </c>
      <c r="AB17" s="74">
        <f t="shared" si="6"/>
        <v>0</v>
      </c>
      <c r="AC17" s="82">
        <f>Data!I13</f>
        <v>0</v>
      </c>
      <c r="AD17" s="65">
        <f>Worksheets!D348</f>
        <v>0</v>
      </c>
      <c r="AE17" s="83">
        <f>IF(OR(E17={"050","060","070","523","630","635","660","665","670","675","910","919","920","935","950","955","970","M10","U10","W10","WWW","W01","W02","W03","W04","W05","W06","W07","XXX","X01","X02","X03","X04","YYY","Y01","Y02","Y03","Y04","ZZZ"}),0,AC17)*(IF(OR(AND(LEFT(E17,1)="8",NOT(OR(H17={"11","12","15","21","22"}))),OR(H17={"02","03","04","05","06","07","31","32","33","34","35","42","52","65","66","91","92"}),AND(OR(H17={"55","56","57"}),O17&lt;&gt;"74"),OR(O17={"72","73"})),0,V17/100)+IF(OR(AND(LEFT(E17,1)="8",NOT(OR(I17={"11","12","15","21","22"}))),OR(I17={"02","03","04","05","06","07","31","32","33","34","35","42","52","65","66","91","92"}),AND(OR(I17={"55","56","57"}),P17&lt;&gt;"74"),OR(P17={"72","73"})),0,W17/100)+IF(OR(AND(LEFT(E17,1)="8",NOT(OR(J17={"11","12","15","21","22"}))),OR(J17={"02","03","04","05","06","07","31","32","33","34","35","42","52","65","66","91","92"}),AND(OR(J17={"55","56","57"}),Q17&lt;&gt;"74"),OR(Q17={"72","73"})),0,X17/100))</f>
        <v>0</v>
      </c>
      <c r="AF17" s="84">
        <f>IF(OR(F17={"050","060","070","523","630","635","660","665","670","675","910","919","920","935","950","955","970","M10","U10","W10","WWW","W01","W02","W03","W04","W05","W06","W07","XXX","X01","X02","X03","X04","YYY","Y01","Y02","Y03","Y04","ZZZ"}),0,AD17)*(IF(OR(AND(LEFT(F17,1)="8",NOT(OR(K17={"11","12","15","21","22"}))),OR(K17={"02","03","04","05","06","07","31","32","33","34","35","42","52","65","66","91","92"}),AND(OR(K17={"55","56","57"}),R17&lt;&gt;"74"),OR(Q17={"72","73"})),0,Y17/100)+IF(OR(AND(LEFT(F17,1)="8",NOT(OR(L17={"11","12","15","21","22"}))),OR(L17={"02","03","04","05","06","07","31","32","33","34","35","42","52","65","66","91","92"}),AND(OR(L17={"55","56","57"}),S17&lt;&gt;"74"),OR(S17={"72","73"})),0,Z17/100)+IF(OR(AND(LEFT(F17,1)="8",NOT(OR(M17={"11","12","15","21","22"}))),OR(M17={"02","03","04","05","06","07","31","32","33","34","35","42","52","65","66","91","92"}),AND(OR(M17={"55","56","57"}),T17&lt;&gt;"74"),OR(T17={"72","73"})),0,AA17/100))</f>
        <v>0</v>
      </c>
      <c r="AG17" s="85">
        <f>Data!AA13</f>
        <v>0</v>
      </c>
      <c r="AH17" s="9">
        <f>Worksheets!D350</f>
        <v>0</v>
      </c>
      <c r="AI17" s="86">
        <f t="shared" si="0"/>
        <v>0</v>
      </c>
      <c r="AJ17" s="87">
        <f t="shared" si="1"/>
        <v>0</v>
      </c>
      <c r="AK17" s="74">
        <f t="shared" si="7"/>
        <v>0</v>
      </c>
    </row>
    <row r="18" spans="1:37" x14ac:dyDescent="0.2">
      <c r="A18" s="72">
        <f>Data!F14</f>
        <v>0</v>
      </c>
      <c r="B18" s="73">
        <f>Data!H14</f>
        <v>0</v>
      </c>
      <c r="C18" s="60">
        <f>Worksheets!D378</f>
        <v>0</v>
      </c>
      <c r="D18" s="74">
        <f t="shared" si="2"/>
        <v>0</v>
      </c>
      <c r="E18" s="75">
        <f>Data!J14</f>
        <v>0</v>
      </c>
      <c r="F18" s="61">
        <f>Worksheets!D382</f>
        <v>0</v>
      </c>
      <c r="G18" s="74">
        <f t="shared" si="3"/>
        <v>0</v>
      </c>
      <c r="H18" s="76">
        <f>Data!L14</f>
        <v>0</v>
      </c>
      <c r="I18" s="77">
        <f>Data!Q14</f>
        <v>0</v>
      </c>
      <c r="J18" s="77">
        <f>Data!V14</f>
        <v>0</v>
      </c>
      <c r="K18" s="62">
        <f>Worksheets!D384</f>
        <v>0</v>
      </c>
      <c r="L18" s="62">
        <f>Worksheets!D388</f>
        <v>0</v>
      </c>
      <c r="M18" s="62">
        <f>Worksheets!D392</f>
        <v>0</v>
      </c>
      <c r="N18" s="74">
        <f t="shared" si="4"/>
        <v>0</v>
      </c>
      <c r="O18" s="78">
        <f>Data!N14</f>
        <v>0</v>
      </c>
      <c r="P18" s="79">
        <f>Data!S14</f>
        <v>0</v>
      </c>
      <c r="Q18" s="79">
        <f>Data!X14</f>
        <v>0</v>
      </c>
      <c r="R18" s="62">
        <f>Worksheets!D385</f>
        <v>0</v>
      </c>
      <c r="S18" s="62">
        <f>Worksheets!D389</f>
        <v>0</v>
      </c>
      <c r="T18" s="62">
        <f>Worksheets!D393</f>
        <v>0</v>
      </c>
      <c r="U18" s="74">
        <f t="shared" si="5"/>
        <v>0</v>
      </c>
      <c r="V18" s="80">
        <f>Data!P14*100</f>
        <v>0</v>
      </c>
      <c r="W18" s="81">
        <f>Data!U14*100</f>
        <v>0</v>
      </c>
      <c r="X18" s="81">
        <f>Data!Z14*100</f>
        <v>0</v>
      </c>
      <c r="Y18" s="64">
        <f>(Worksheets!D386)*100</f>
        <v>0</v>
      </c>
      <c r="Z18" s="64">
        <f>(Worksheets!D390)*100</f>
        <v>0</v>
      </c>
      <c r="AA18" s="64">
        <f>(Worksheets!D394)*100</f>
        <v>0</v>
      </c>
      <c r="AB18" s="74">
        <f t="shared" si="6"/>
        <v>0</v>
      </c>
      <c r="AC18" s="82">
        <f>Data!I14</f>
        <v>0</v>
      </c>
      <c r="AD18" s="65">
        <f>Worksheets!D379</f>
        <v>0</v>
      </c>
      <c r="AE18" s="83">
        <f>IF(OR(E18={"050","060","070","523","630","635","660","665","670","675","910","919","920","935","950","955","970","M10","U10","W10","WWW","W01","W02","W03","W04","W05","W06","W07","XXX","X01","X02","X03","X04","YYY","Y01","Y02","Y03","Y04","ZZZ"}),0,AC18)*(IF(OR(AND(LEFT(E18,1)="8",NOT(OR(H18={"11","12","15","21","22"}))),OR(H18={"02","03","04","05","06","07","31","32","33","34","35","42","52","65","66","91","92"}),AND(OR(H18={"55","56","57"}),O18&lt;&gt;"74"),OR(O18={"72","73"})),0,V18/100)+IF(OR(AND(LEFT(E18,1)="8",NOT(OR(I18={"11","12","15","21","22"}))),OR(I18={"02","03","04","05","06","07","31","32","33","34","35","42","52","65","66","91","92"}),AND(OR(I18={"55","56","57"}),P18&lt;&gt;"74"),OR(P18={"72","73"})),0,W18/100)+IF(OR(AND(LEFT(E18,1)="8",NOT(OR(J18={"11","12","15","21","22"}))),OR(J18={"02","03","04","05","06","07","31","32","33","34","35","42","52","65","66","91","92"}),AND(OR(J18={"55","56","57"}),Q18&lt;&gt;"74"),OR(Q18={"72","73"})),0,X18/100))</f>
        <v>0</v>
      </c>
      <c r="AF18" s="84">
        <f>IF(OR(F18={"050","060","070","523","630","635","660","665","670","675","910","919","920","935","950","955","970","M10","U10","W10","WWW","W01","W02","W03","W04","W05","W06","W07","XXX","X01","X02","X03","X04","YYY","Y01","Y02","Y03","Y04","ZZZ"}),0,AD18)*(IF(OR(AND(LEFT(F18,1)="8",NOT(OR(K18={"11","12","15","21","22"}))),OR(K18={"02","03","04","05","06","07","31","32","33","34","35","42","52","65","66","91","92"}),AND(OR(K18={"55","56","57"}),R18&lt;&gt;"74"),OR(Q18={"72","73"})),0,Y18/100)+IF(OR(AND(LEFT(F18,1)="8",NOT(OR(L18={"11","12","15","21","22"}))),OR(L18={"02","03","04","05","06","07","31","32","33","34","35","42","52","65","66","91","92"}),AND(OR(L18={"55","56","57"}),S18&lt;&gt;"74"),OR(S18={"72","73"})),0,Z18/100)+IF(OR(AND(LEFT(F18,1)="8",NOT(OR(M18={"11","12","15","21","22"}))),OR(M18={"02","03","04","05","06","07","31","32","33","34","35","42","52","65","66","91","92"}),AND(OR(M18={"55","56","57"}),T18&lt;&gt;"74"),OR(T18={"72","73"})),0,AA18/100))</f>
        <v>0</v>
      </c>
      <c r="AG18" s="85">
        <f>Data!AA14</f>
        <v>0</v>
      </c>
      <c r="AH18" s="9">
        <f>Worksheets!D381</f>
        <v>0</v>
      </c>
      <c r="AI18" s="86">
        <f t="shared" si="0"/>
        <v>0</v>
      </c>
      <c r="AJ18" s="87">
        <f t="shared" si="1"/>
        <v>0</v>
      </c>
      <c r="AK18" s="74">
        <f t="shared" si="7"/>
        <v>0</v>
      </c>
    </row>
    <row r="19" spans="1:37" x14ac:dyDescent="0.2">
      <c r="A19" s="72">
        <f>Data!F15</f>
        <v>0</v>
      </c>
      <c r="B19" s="73">
        <f>Data!H15</f>
        <v>0</v>
      </c>
      <c r="C19" s="60">
        <f>Worksheets!D409</f>
        <v>0</v>
      </c>
      <c r="D19" s="74">
        <f t="shared" si="2"/>
        <v>0</v>
      </c>
      <c r="E19" s="75">
        <f>Data!J15</f>
        <v>0</v>
      </c>
      <c r="F19" s="61">
        <f>Worksheets!D413</f>
        <v>0</v>
      </c>
      <c r="G19" s="74">
        <f t="shared" si="3"/>
        <v>0</v>
      </c>
      <c r="H19" s="76">
        <f>Data!L15</f>
        <v>0</v>
      </c>
      <c r="I19" s="77">
        <f>Data!Q15</f>
        <v>0</v>
      </c>
      <c r="J19" s="77">
        <f>Data!V15</f>
        <v>0</v>
      </c>
      <c r="K19" s="62">
        <f>Worksheets!D415</f>
        <v>0</v>
      </c>
      <c r="L19" s="62">
        <f>Worksheets!D419</f>
        <v>0</v>
      </c>
      <c r="M19" s="62">
        <f>Worksheets!D423</f>
        <v>0</v>
      </c>
      <c r="N19" s="74">
        <f t="shared" si="4"/>
        <v>0</v>
      </c>
      <c r="O19" s="78">
        <f>Data!N15</f>
        <v>0</v>
      </c>
      <c r="P19" s="79">
        <f>Data!S15</f>
        <v>0</v>
      </c>
      <c r="Q19" s="79">
        <f>Data!X15</f>
        <v>0</v>
      </c>
      <c r="R19" s="62">
        <f>Worksheets!D416</f>
        <v>0</v>
      </c>
      <c r="S19" s="62">
        <f>Worksheets!D420</f>
        <v>0</v>
      </c>
      <c r="T19" s="62">
        <f>Worksheets!D424</f>
        <v>0</v>
      </c>
      <c r="U19" s="74">
        <f t="shared" si="5"/>
        <v>0</v>
      </c>
      <c r="V19" s="80">
        <f>Data!P15*100</f>
        <v>0</v>
      </c>
      <c r="W19" s="81">
        <f>Data!U15*100</f>
        <v>0</v>
      </c>
      <c r="X19" s="81">
        <f>Data!Z15*100</f>
        <v>0</v>
      </c>
      <c r="Y19" s="64">
        <f>(Worksheets!D417)*100</f>
        <v>0</v>
      </c>
      <c r="Z19" s="64">
        <f>(Worksheets!D421)*100</f>
        <v>0</v>
      </c>
      <c r="AA19" s="64">
        <f>(Worksheets!D425)*100</f>
        <v>0</v>
      </c>
      <c r="AB19" s="74">
        <f t="shared" si="6"/>
        <v>0</v>
      </c>
      <c r="AC19" s="82">
        <f>Data!I15</f>
        <v>0</v>
      </c>
      <c r="AD19" s="65">
        <f>Worksheets!D410</f>
        <v>0</v>
      </c>
      <c r="AE19" s="83">
        <f>IF(OR(E19={"050","060","070","523","630","635","660","665","670","675","910","919","920","935","950","955","970","M10","U10","W10","WWW","W01","W02","W03","W04","W05","W06","W07","XXX","X01","X02","X03","X04","YYY","Y01","Y02","Y03","Y04","ZZZ"}),0,AC19)*(IF(OR(AND(LEFT(E19,1)="8",NOT(OR(H19={"11","12","15","21","22"}))),OR(H19={"02","03","04","05","06","07","31","32","33","34","35","42","52","65","66","91","92"}),AND(OR(H19={"55","56","57"}),O19&lt;&gt;"74"),OR(O19={"72","73"})),0,V19/100)+IF(OR(AND(LEFT(E19,1)="8",NOT(OR(I19={"11","12","15","21","22"}))),OR(I19={"02","03","04","05","06","07","31","32","33","34","35","42","52","65","66","91","92"}),AND(OR(I19={"55","56","57"}),P19&lt;&gt;"74"),OR(P19={"72","73"})),0,W19/100)+IF(OR(AND(LEFT(E19,1)="8",NOT(OR(J19={"11","12","15","21","22"}))),OR(J19={"02","03","04","05","06","07","31","32","33","34","35","42","52","65","66","91","92"}),AND(OR(J19={"55","56","57"}),Q19&lt;&gt;"74"),OR(Q19={"72","73"})),0,X19/100))</f>
        <v>0</v>
      </c>
      <c r="AF19" s="84">
        <f>IF(OR(F19={"050","060","070","523","630","635","660","665","670","675","910","919","920","935","950","955","970","M10","U10","W10","WWW","W01","W02","W03","W04","W05","W06","W07","XXX","X01","X02","X03","X04","YYY","Y01","Y02","Y03","Y04","ZZZ"}),0,AD19)*(IF(OR(AND(LEFT(F19,1)="8",NOT(OR(K19={"11","12","15","21","22"}))),OR(K19={"02","03","04","05","06","07","31","32","33","34","35","42","52","65","66","91","92"}),AND(OR(K19={"55","56","57"}),R19&lt;&gt;"74"),OR(Q19={"72","73"})),0,Y19/100)+IF(OR(AND(LEFT(F19,1)="8",NOT(OR(L19={"11","12","15","21","22"}))),OR(L19={"02","03","04","05","06","07","31","32","33","34","35","42","52","65","66","91","92"}),AND(OR(L19={"55","56","57"}),S19&lt;&gt;"74"),OR(S19={"72","73"})),0,Z19/100)+IF(OR(AND(LEFT(F19,1)="8",NOT(OR(M19={"11","12","15","21","22"}))),OR(M19={"02","03","04","05","06","07","31","32","33","34","35","42","52","65","66","91","92"}),AND(OR(M19={"55","56","57"}),T19&lt;&gt;"74"),OR(T19={"72","73"})),0,AA19/100))</f>
        <v>0</v>
      </c>
      <c r="AG19" s="85">
        <f>Data!AA15</f>
        <v>0</v>
      </c>
      <c r="AH19" s="9">
        <f>Worksheets!D412</f>
        <v>0</v>
      </c>
      <c r="AI19" s="86">
        <f t="shared" si="0"/>
        <v>0</v>
      </c>
      <c r="AJ19" s="87">
        <f t="shared" si="1"/>
        <v>0</v>
      </c>
      <c r="AK19" s="74">
        <f t="shared" si="7"/>
        <v>0</v>
      </c>
    </row>
    <row r="20" spans="1:37" x14ac:dyDescent="0.2">
      <c r="A20" s="72">
        <f>Data!F16</f>
        <v>0</v>
      </c>
      <c r="B20" s="73">
        <f>Data!H16</f>
        <v>0</v>
      </c>
      <c r="C20" s="60">
        <f>Worksheets!D440</f>
        <v>0</v>
      </c>
      <c r="D20" s="74">
        <f t="shared" si="2"/>
        <v>0</v>
      </c>
      <c r="E20" s="75">
        <f>Data!J16</f>
        <v>0</v>
      </c>
      <c r="F20" s="61">
        <f>Worksheets!D444</f>
        <v>0</v>
      </c>
      <c r="G20" s="74">
        <f t="shared" si="3"/>
        <v>0</v>
      </c>
      <c r="H20" s="76">
        <f>Data!L16</f>
        <v>0</v>
      </c>
      <c r="I20" s="77">
        <f>Data!Q16</f>
        <v>0</v>
      </c>
      <c r="J20" s="77">
        <f>Data!V16</f>
        <v>0</v>
      </c>
      <c r="K20" s="62">
        <f>Worksheets!D446</f>
        <v>0</v>
      </c>
      <c r="L20" s="62">
        <f>Worksheets!D450</f>
        <v>0</v>
      </c>
      <c r="M20" s="62">
        <f>Worksheets!D454</f>
        <v>0</v>
      </c>
      <c r="N20" s="74">
        <f t="shared" si="4"/>
        <v>0</v>
      </c>
      <c r="O20" s="78">
        <f>Data!N16</f>
        <v>0</v>
      </c>
      <c r="P20" s="79">
        <f>Data!S16</f>
        <v>0</v>
      </c>
      <c r="Q20" s="79">
        <f>Data!X16</f>
        <v>0</v>
      </c>
      <c r="R20" s="62">
        <f>Worksheets!D447</f>
        <v>0</v>
      </c>
      <c r="S20" s="62">
        <f>Worksheets!D451</f>
        <v>0</v>
      </c>
      <c r="T20" s="62">
        <f>Worksheets!D455</f>
        <v>0</v>
      </c>
      <c r="U20" s="74">
        <f t="shared" si="5"/>
        <v>0</v>
      </c>
      <c r="V20" s="80">
        <f>Data!P16*100</f>
        <v>0</v>
      </c>
      <c r="W20" s="81">
        <f>Data!U16*100</f>
        <v>0</v>
      </c>
      <c r="X20" s="81">
        <f>Data!Z16*100</f>
        <v>0</v>
      </c>
      <c r="Y20" s="64">
        <f>(Worksheets!D448)*100</f>
        <v>0</v>
      </c>
      <c r="Z20" s="64">
        <f>(Worksheets!D452)*100</f>
        <v>0</v>
      </c>
      <c r="AA20" s="64">
        <f>(Worksheets!D456)*100</f>
        <v>0</v>
      </c>
      <c r="AB20" s="74">
        <f t="shared" si="6"/>
        <v>0</v>
      </c>
      <c r="AC20" s="82">
        <f>Data!I16</f>
        <v>0</v>
      </c>
      <c r="AD20" s="65">
        <f>Worksheets!D441</f>
        <v>0</v>
      </c>
      <c r="AE20" s="83">
        <f>IF(OR(E20={"050","060","070","523","630","635","660","665","670","675","910","919","920","935","950","955","970","M10","U10","W10","WWW","W01","W02","W03","W04","W05","W06","W07","XXX","X01","X02","X03","X04","YYY","Y01","Y02","Y03","Y04","ZZZ"}),0,AC20)*(IF(OR(AND(LEFT(E20,1)="8",NOT(OR(H20={"11","12","15","21","22"}))),OR(H20={"02","03","04","05","06","07","31","32","33","34","35","42","52","65","66","91","92"}),AND(OR(H20={"55","56","57"}),O20&lt;&gt;"74"),OR(O20={"72","73"})),0,V20/100)+IF(OR(AND(LEFT(E20,1)="8",NOT(OR(I20={"11","12","15","21","22"}))),OR(I20={"02","03","04","05","06","07","31","32","33","34","35","42","52","65","66","91","92"}),AND(OR(I20={"55","56","57"}),P20&lt;&gt;"74"),OR(P20={"72","73"})),0,W20/100)+IF(OR(AND(LEFT(E20,1)="8",NOT(OR(J20={"11","12","15","21","22"}))),OR(J20={"02","03","04","05","06","07","31","32","33","34","35","42","52","65","66","91","92"}),AND(OR(J20={"55","56","57"}),Q20&lt;&gt;"74"),OR(Q20={"72","73"})),0,X20/100))</f>
        <v>0</v>
      </c>
      <c r="AF20" s="84">
        <f>IF(OR(F20={"050","060","070","523","630","635","660","665","670","675","910","919","920","935","950","955","970","M10","U10","W10","WWW","W01","W02","W03","W04","W05","W06","W07","XXX","X01","X02","X03","X04","YYY","Y01","Y02","Y03","Y04","ZZZ"}),0,AD20)*(IF(OR(AND(LEFT(F20,1)="8",NOT(OR(K20={"11","12","15","21","22"}))),OR(K20={"02","03","04","05","06","07","31","32","33","34","35","42","52","65","66","91","92"}),AND(OR(K20={"55","56","57"}),R20&lt;&gt;"74"),OR(Q20={"72","73"})),0,Y20/100)+IF(OR(AND(LEFT(F20,1)="8",NOT(OR(L20={"11","12","15","21","22"}))),OR(L20={"02","03","04","05","06","07","31","32","33","34","35","42","52","65","66","91","92"}),AND(OR(L20={"55","56","57"}),S20&lt;&gt;"74"),OR(S20={"72","73"})),0,Z20/100)+IF(OR(AND(LEFT(F20,1)="8",NOT(OR(M20={"11","12","15","21","22"}))),OR(M20={"02","03","04","05","06","07","31","32","33","34","35","42","52","65","66","91","92"}),AND(OR(M20={"55","56","57"}),T20&lt;&gt;"74"),OR(T20={"72","73"})),0,AA20/100))</f>
        <v>0</v>
      </c>
      <c r="AG20" s="85">
        <f>Data!AA16</f>
        <v>0</v>
      </c>
      <c r="AH20" s="9">
        <f>Worksheets!D443</f>
        <v>0</v>
      </c>
      <c r="AI20" s="86">
        <f t="shared" si="0"/>
        <v>0</v>
      </c>
      <c r="AJ20" s="87">
        <f t="shared" si="1"/>
        <v>0</v>
      </c>
      <c r="AK20" s="74">
        <f t="shared" si="7"/>
        <v>0</v>
      </c>
    </row>
    <row r="21" spans="1:37" x14ac:dyDescent="0.2">
      <c r="A21" s="72">
        <f>Data!F17</f>
        <v>0</v>
      </c>
      <c r="B21" s="73">
        <f>Data!H17</f>
        <v>0</v>
      </c>
      <c r="C21" s="60">
        <f>Worksheets!D471</f>
        <v>0</v>
      </c>
      <c r="D21" s="74">
        <f t="shared" si="2"/>
        <v>0</v>
      </c>
      <c r="E21" s="75">
        <f>Data!J17</f>
        <v>0</v>
      </c>
      <c r="F21" s="61">
        <f>Worksheets!D475</f>
        <v>0</v>
      </c>
      <c r="G21" s="74">
        <f t="shared" si="3"/>
        <v>0</v>
      </c>
      <c r="H21" s="76">
        <f>Data!L17</f>
        <v>0</v>
      </c>
      <c r="I21" s="77">
        <f>Data!Q17</f>
        <v>0</v>
      </c>
      <c r="J21" s="77">
        <f>Data!V17</f>
        <v>0</v>
      </c>
      <c r="K21" s="62">
        <f>Worksheets!D477</f>
        <v>0</v>
      </c>
      <c r="L21" s="62">
        <f>Worksheets!D481</f>
        <v>0</v>
      </c>
      <c r="M21" s="62">
        <f>Worksheets!D485</f>
        <v>0</v>
      </c>
      <c r="N21" s="74">
        <f t="shared" si="4"/>
        <v>0</v>
      </c>
      <c r="O21" s="78">
        <f>Data!N17</f>
        <v>0</v>
      </c>
      <c r="P21" s="79">
        <f>Data!S17</f>
        <v>0</v>
      </c>
      <c r="Q21" s="79">
        <f>Data!X17</f>
        <v>0</v>
      </c>
      <c r="R21" s="62">
        <f>Worksheets!D478</f>
        <v>0</v>
      </c>
      <c r="S21" s="62">
        <f>Worksheets!D482</f>
        <v>0</v>
      </c>
      <c r="T21" s="62">
        <f>Worksheets!D486</f>
        <v>0</v>
      </c>
      <c r="U21" s="74">
        <f t="shared" si="5"/>
        <v>0</v>
      </c>
      <c r="V21" s="80">
        <f>Data!P17*100</f>
        <v>0</v>
      </c>
      <c r="W21" s="81">
        <f>Data!U17*100</f>
        <v>0</v>
      </c>
      <c r="X21" s="81">
        <f>Data!Z17*100</f>
        <v>0</v>
      </c>
      <c r="Y21" s="64">
        <f>(Worksheets!D479)*100</f>
        <v>0</v>
      </c>
      <c r="Z21" s="64">
        <f>(Worksheets!D483)*100</f>
        <v>0</v>
      </c>
      <c r="AA21" s="64">
        <f>(Worksheets!D487)*100</f>
        <v>0</v>
      </c>
      <c r="AB21" s="74">
        <f t="shared" si="6"/>
        <v>0</v>
      </c>
      <c r="AC21" s="82">
        <f>Data!I17</f>
        <v>0</v>
      </c>
      <c r="AD21" s="65">
        <f>Worksheets!D472</f>
        <v>0</v>
      </c>
      <c r="AE21" s="83">
        <f>IF(OR(E21={"050","060","070","523","630","635","660","665","670","675","910","919","920","935","950","955","970","M10","U10","W10","WWW","W01","W02","W03","W04","W05","W06","W07","XXX","X01","X02","X03","X04","YYY","Y01","Y02","Y03","Y04","ZZZ"}),0,AC21)*(IF(OR(AND(LEFT(E21,1)="8",NOT(OR(H21={"11","12","15","21","22"}))),OR(H21={"02","03","04","05","06","07","31","32","33","34","35","42","52","65","66","91","92"}),AND(OR(H21={"55","56","57"}),O21&lt;&gt;"74"),OR(O21={"72","73"})),0,V21/100)+IF(OR(AND(LEFT(E21,1)="8",NOT(OR(I21={"11","12","15","21","22"}))),OR(I21={"02","03","04","05","06","07","31","32","33","34","35","42","52","65","66","91","92"}),AND(OR(I21={"55","56","57"}),P21&lt;&gt;"74"),OR(P21={"72","73"})),0,W21/100)+IF(OR(AND(LEFT(E21,1)="8",NOT(OR(J21={"11","12","15","21","22"}))),OR(J21={"02","03","04","05","06","07","31","32","33","34","35","42","52","65","66","91","92"}),AND(OR(J21={"55","56","57"}),Q21&lt;&gt;"74"),OR(Q21={"72","73"})),0,X21/100))</f>
        <v>0</v>
      </c>
      <c r="AF21" s="84">
        <f>IF(OR(F21={"050","060","070","523","630","635","660","665","670","675","910","919","920","935","950","955","970","M10","U10","W10","WWW","W01","W02","W03","W04","W05","W06","W07","XXX","X01","X02","X03","X04","YYY","Y01","Y02","Y03","Y04","ZZZ"}),0,AD21)*(IF(OR(AND(LEFT(F21,1)="8",NOT(OR(K21={"11","12","15","21","22"}))),OR(K21={"02","03","04","05","06","07","31","32","33","34","35","42","52","65","66","91","92"}),AND(OR(K21={"55","56","57"}),R21&lt;&gt;"74"),OR(Q21={"72","73"})),0,Y21/100)+IF(OR(AND(LEFT(F21,1)="8",NOT(OR(L21={"11","12","15","21","22"}))),OR(L21={"02","03","04","05","06","07","31","32","33","34","35","42","52","65","66","91","92"}),AND(OR(L21={"55","56","57"}),S21&lt;&gt;"74"),OR(S21={"72","73"})),0,Z21/100)+IF(OR(AND(LEFT(F21,1)="8",NOT(OR(M21={"11","12","15","21","22"}))),OR(M21={"02","03","04","05","06","07","31","32","33","34","35","42","52","65","66","91","92"}),AND(OR(M21={"55","56","57"}),T21&lt;&gt;"74"),OR(T21={"72","73"})),0,AA21/100))</f>
        <v>0</v>
      </c>
      <c r="AG21" s="85">
        <f>Data!AA17</f>
        <v>0</v>
      </c>
      <c r="AH21" s="9">
        <f>Worksheets!D474</f>
        <v>0</v>
      </c>
      <c r="AI21" s="86">
        <f t="shared" si="0"/>
        <v>0</v>
      </c>
      <c r="AJ21" s="87">
        <f t="shared" si="1"/>
        <v>0</v>
      </c>
      <c r="AK21" s="74">
        <f t="shared" si="7"/>
        <v>0</v>
      </c>
    </row>
    <row r="22" spans="1:37" x14ac:dyDescent="0.2">
      <c r="A22" s="72">
        <f>Data!F18</f>
        <v>0</v>
      </c>
      <c r="B22" s="73">
        <f>Data!H18</f>
        <v>0</v>
      </c>
      <c r="C22" s="60">
        <f>Worksheets!D502</f>
        <v>0</v>
      </c>
      <c r="D22" s="74">
        <f t="shared" si="2"/>
        <v>0</v>
      </c>
      <c r="E22" s="75">
        <f>Data!J18</f>
        <v>0</v>
      </c>
      <c r="F22" s="61">
        <f>Worksheets!D506</f>
        <v>0</v>
      </c>
      <c r="G22" s="74">
        <f t="shared" si="3"/>
        <v>0</v>
      </c>
      <c r="H22" s="76">
        <f>Data!L18</f>
        <v>0</v>
      </c>
      <c r="I22" s="77">
        <f>Data!Q18</f>
        <v>0</v>
      </c>
      <c r="J22" s="77">
        <f>Data!V18</f>
        <v>0</v>
      </c>
      <c r="K22" s="62">
        <f>Worksheets!D508</f>
        <v>0</v>
      </c>
      <c r="L22" s="62">
        <f>Worksheets!D512</f>
        <v>0</v>
      </c>
      <c r="M22" s="62">
        <f>Worksheets!D516</f>
        <v>0</v>
      </c>
      <c r="N22" s="74">
        <f t="shared" si="4"/>
        <v>0</v>
      </c>
      <c r="O22" s="78">
        <f>Data!N18</f>
        <v>0</v>
      </c>
      <c r="P22" s="79">
        <f>Data!S18</f>
        <v>0</v>
      </c>
      <c r="Q22" s="79">
        <f>Data!X18</f>
        <v>0</v>
      </c>
      <c r="R22" s="62">
        <f>Worksheets!D509</f>
        <v>0</v>
      </c>
      <c r="S22" s="62">
        <f>Worksheets!D513</f>
        <v>0</v>
      </c>
      <c r="T22" s="62">
        <f>Worksheets!D517</f>
        <v>0</v>
      </c>
      <c r="U22" s="74">
        <f t="shared" si="5"/>
        <v>0</v>
      </c>
      <c r="V22" s="80">
        <f>Data!P18*100</f>
        <v>0</v>
      </c>
      <c r="W22" s="81">
        <f>Data!U18*100</f>
        <v>0</v>
      </c>
      <c r="X22" s="81">
        <f>Data!Z18*100</f>
        <v>0</v>
      </c>
      <c r="Y22" s="64">
        <f>(Worksheets!D510)*100</f>
        <v>0</v>
      </c>
      <c r="Z22" s="64">
        <f>(Worksheets!D514)*100</f>
        <v>0</v>
      </c>
      <c r="AA22" s="64">
        <f>(Worksheets!D518)*100</f>
        <v>0</v>
      </c>
      <c r="AB22" s="74">
        <f t="shared" si="6"/>
        <v>0</v>
      </c>
      <c r="AC22" s="82">
        <f>Data!I18</f>
        <v>0</v>
      </c>
      <c r="AD22" s="65">
        <f>Worksheets!D503</f>
        <v>0</v>
      </c>
      <c r="AE22" s="83">
        <f>IF(OR(E22={"050","060","070","523","630","635","660","665","670","675","910","919","920","935","950","955","970","M10","U10","W10","WWW","W01","W02","W03","W04","W05","W06","W07","XXX","X01","X02","X03","X04","YYY","Y01","Y02","Y03","Y04","ZZZ"}),0,AC22)*(IF(OR(AND(LEFT(E22,1)="8",NOT(OR(H22={"11","12","15","21","22"}))),OR(H22={"02","03","04","05","06","07","31","32","33","34","35","42","52","65","66","91","92"}),AND(OR(H22={"55","56","57"}),O22&lt;&gt;"74"),OR(O22={"72","73"})),0,V22/100)+IF(OR(AND(LEFT(E22,1)="8",NOT(OR(I22={"11","12","15","21","22"}))),OR(I22={"02","03","04","05","06","07","31","32","33","34","35","42","52","65","66","91","92"}),AND(OR(I22={"55","56","57"}),P22&lt;&gt;"74"),OR(P22={"72","73"})),0,W22/100)+IF(OR(AND(LEFT(E22,1)="8",NOT(OR(J22={"11","12","15","21","22"}))),OR(J22={"02","03","04","05","06","07","31","32","33","34","35","42","52","65","66","91","92"}),AND(OR(J22={"55","56","57"}),Q22&lt;&gt;"74"),OR(Q22={"72","73"})),0,X22/100))</f>
        <v>0</v>
      </c>
      <c r="AF22" s="84">
        <f>IF(OR(F22={"050","060","070","523","630","635","660","665","670","675","910","919","920","935","950","955","970","M10","U10","W10","WWW","W01","W02","W03","W04","W05","W06","W07","XXX","X01","X02","X03","X04","YYY","Y01","Y02","Y03","Y04","ZZZ"}),0,AD22)*(IF(OR(AND(LEFT(F22,1)="8",NOT(OR(K22={"11","12","15","21","22"}))),OR(K22={"02","03","04","05","06","07","31","32","33","34","35","42","52","65","66","91","92"}),AND(OR(K22={"55","56","57"}),R22&lt;&gt;"74"),OR(Q22={"72","73"})),0,Y22/100)+IF(OR(AND(LEFT(F22,1)="8",NOT(OR(L22={"11","12","15","21","22"}))),OR(L22={"02","03","04","05","06","07","31","32","33","34","35","42","52","65","66","91","92"}),AND(OR(L22={"55","56","57"}),S22&lt;&gt;"74"),OR(S22={"72","73"})),0,Z22/100)+IF(OR(AND(LEFT(F22,1)="8",NOT(OR(M22={"11","12","15","21","22"}))),OR(M22={"02","03","04","05","06","07","31","32","33","34","35","42","52","65","66","91","92"}),AND(OR(M22={"55","56","57"}),T22&lt;&gt;"74"),OR(T22={"72","73"})),0,AA22/100))</f>
        <v>0</v>
      </c>
      <c r="AG22" s="85">
        <f>Data!AA18</f>
        <v>0</v>
      </c>
      <c r="AH22" s="9">
        <f>Worksheets!D505</f>
        <v>0</v>
      </c>
      <c r="AI22" s="86">
        <f t="shared" si="0"/>
        <v>0</v>
      </c>
      <c r="AJ22" s="87">
        <f t="shared" si="1"/>
        <v>0</v>
      </c>
      <c r="AK22" s="74">
        <f t="shared" si="7"/>
        <v>0</v>
      </c>
    </row>
    <row r="23" spans="1:37" x14ac:dyDescent="0.2">
      <c r="A23" s="72">
        <f>Data!F19</f>
        <v>0</v>
      </c>
      <c r="B23" s="73">
        <f>Data!H19</f>
        <v>0</v>
      </c>
      <c r="C23" s="60">
        <f>Worksheets!D533</f>
        <v>0</v>
      </c>
      <c r="D23" s="74">
        <f t="shared" si="2"/>
        <v>0</v>
      </c>
      <c r="E23" s="75">
        <f>Data!J19</f>
        <v>0</v>
      </c>
      <c r="F23" s="61">
        <f>Worksheets!D537</f>
        <v>0</v>
      </c>
      <c r="G23" s="74">
        <f t="shared" si="3"/>
        <v>0</v>
      </c>
      <c r="H23" s="76">
        <f>Data!L19</f>
        <v>0</v>
      </c>
      <c r="I23" s="77">
        <f>Data!Q19</f>
        <v>0</v>
      </c>
      <c r="J23" s="77">
        <f>Data!V19</f>
        <v>0</v>
      </c>
      <c r="K23" s="62">
        <f>Worksheets!D539</f>
        <v>0</v>
      </c>
      <c r="L23" s="62">
        <f>Worksheets!D543</f>
        <v>0</v>
      </c>
      <c r="M23" s="62">
        <f>Worksheets!D547</f>
        <v>0</v>
      </c>
      <c r="N23" s="74">
        <f t="shared" si="4"/>
        <v>0</v>
      </c>
      <c r="O23" s="78">
        <f>Data!N19</f>
        <v>0</v>
      </c>
      <c r="P23" s="79">
        <f>Data!S19</f>
        <v>0</v>
      </c>
      <c r="Q23" s="79">
        <f>Data!X19</f>
        <v>0</v>
      </c>
      <c r="R23" s="62">
        <f>Worksheets!D540</f>
        <v>0</v>
      </c>
      <c r="S23" s="62">
        <f>Worksheets!D544</f>
        <v>0</v>
      </c>
      <c r="T23" s="62">
        <f>Worksheets!D548</f>
        <v>0</v>
      </c>
      <c r="U23" s="74">
        <f t="shared" si="5"/>
        <v>0</v>
      </c>
      <c r="V23" s="80">
        <f>Data!P19*100</f>
        <v>0</v>
      </c>
      <c r="W23" s="81">
        <f>Data!U19*100</f>
        <v>0</v>
      </c>
      <c r="X23" s="81">
        <f>Data!Z19*100</f>
        <v>0</v>
      </c>
      <c r="Y23" s="64">
        <f>(Worksheets!D541)*100</f>
        <v>0</v>
      </c>
      <c r="Z23" s="64">
        <f>(Worksheets!D545)*100</f>
        <v>0</v>
      </c>
      <c r="AA23" s="64">
        <f>(Worksheets!D549)*100</f>
        <v>0</v>
      </c>
      <c r="AB23" s="74">
        <f t="shared" si="6"/>
        <v>0</v>
      </c>
      <c r="AC23" s="82">
        <f>Data!I19</f>
        <v>0</v>
      </c>
      <c r="AD23" s="65">
        <f>Worksheets!D534</f>
        <v>0</v>
      </c>
      <c r="AE23" s="83">
        <f>IF(OR(E23={"050","060","070","523","630","635","660","665","670","675","910","919","920","935","950","955","970","M10","U10","W10","WWW","W01","W02","W03","W04","W05","W06","W07","XXX","X01","X02","X03","X04","YYY","Y01","Y02","Y03","Y04","ZZZ"}),0,AC23)*(IF(OR(AND(LEFT(E23,1)="8",NOT(OR(H23={"11","12","15","21","22"}))),OR(H23={"02","03","04","05","06","07","31","32","33","34","35","42","52","65","66","91","92"}),AND(OR(H23={"55","56","57"}),O23&lt;&gt;"74"),OR(O23={"72","73"})),0,V23/100)+IF(OR(AND(LEFT(E23,1)="8",NOT(OR(I23={"11","12","15","21","22"}))),OR(I23={"02","03","04","05","06","07","31","32","33","34","35","42","52","65","66","91","92"}),AND(OR(I23={"55","56","57"}),P23&lt;&gt;"74"),OR(P23={"72","73"})),0,W23/100)+IF(OR(AND(LEFT(E23,1)="8",NOT(OR(J23={"11","12","15","21","22"}))),OR(J23={"02","03","04","05","06","07","31","32","33","34","35","42","52","65","66","91","92"}),AND(OR(J23={"55","56","57"}),Q23&lt;&gt;"74"),OR(Q23={"72","73"})),0,X23/100))</f>
        <v>0</v>
      </c>
      <c r="AF23" s="84">
        <f>IF(OR(F23={"050","060","070","523","630","635","660","665","670","675","910","919","920","935","950","955","970","M10","U10","W10","WWW","W01","W02","W03","W04","W05","W06","W07","XXX","X01","X02","X03","X04","YYY","Y01","Y02","Y03","Y04","ZZZ"}),0,AD23)*(IF(OR(AND(LEFT(F23,1)="8",NOT(OR(K23={"11","12","15","21","22"}))),OR(K23={"02","03","04","05","06","07","31","32","33","34","35","42","52","65","66","91","92"}),AND(OR(K23={"55","56","57"}),R23&lt;&gt;"74"),OR(Q23={"72","73"})),0,Y23/100)+IF(OR(AND(LEFT(F23,1)="8",NOT(OR(L23={"11","12","15","21","22"}))),OR(L23={"02","03","04","05","06","07","31","32","33","34","35","42","52","65","66","91","92"}),AND(OR(L23={"55","56","57"}),S23&lt;&gt;"74"),OR(S23={"72","73"})),0,Z23/100)+IF(OR(AND(LEFT(F23,1)="8",NOT(OR(M23={"11","12","15","21","22"}))),OR(M23={"02","03","04","05","06","07","31","32","33","34","35","42","52","65","66","91","92"}),AND(OR(M23={"55","56","57"}),T23&lt;&gt;"74"),OR(T23={"72","73"})),0,AA23/100))</f>
        <v>0</v>
      </c>
      <c r="AG23" s="85">
        <f>Data!AA19</f>
        <v>0</v>
      </c>
      <c r="AH23" s="9">
        <f>Worksheets!D536</f>
        <v>0</v>
      </c>
      <c r="AI23" s="86">
        <f t="shared" si="0"/>
        <v>0</v>
      </c>
      <c r="AJ23" s="87">
        <f t="shared" si="1"/>
        <v>0</v>
      </c>
      <c r="AK23" s="74">
        <f t="shared" si="7"/>
        <v>0</v>
      </c>
    </row>
    <row r="24" spans="1:37" x14ac:dyDescent="0.2">
      <c r="A24" s="72">
        <f>Data!F20</f>
        <v>0</v>
      </c>
      <c r="B24" s="73">
        <f>Data!H20</f>
        <v>0</v>
      </c>
      <c r="C24" s="60">
        <f>Worksheets!D564</f>
        <v>0</v>
      </c>
      <c r="D24" s="74">
        <f t="shared" si="2"/>
        <v>0</v>
      </c>
      <c r="E24" s="75">
        <f>Data!J20</f>
        <v>0</v>
      </c>
      <c r="F24" s="61">
        <f>Worksheets!D568</f>
        <v>0</v>
      </c>
      <c r="G24" s="74">
        <f t="shared" si="3"/>
        <v>0</v>
      </c>
      <c r="H24" s="76">
        <f>Data!L20</f>
        <v>0</v>
      </c>
      <c r="I24" s="77">
        <f>Data!Q20</f>
        <v>0</v>
      </c>
      <c r="J24" s="77">
        <f>Data!V20</f>
        <v>0</v>
      </c>
      <c r="K24" s="62">
        <f>Worksheets!D570</f>
        <v>0</v>
      </c>
      <c r="L24" s="62">
        <f>Worksheets!D574</f>
        <v>0</v>
      </c>
      <c r="M24" s="62">
        <f>Worksheets!D578</f>
        <v>0</v>
      </c>
      <c r="N24" s="74">
        <f t="shared" si="4"/>
        <v>0</v>
      </c>
      <c r="O24" s="78">
        <f>Data!N20</f>
        <v>0</v>
      </c>
      <c r="P24" s="79">
        <f>Data!S20</f>
        <v>0</v>
      </c>
      <c r="Q24" s="79">
        <f>Data!X20</f>
        <v>0</v>
      </c>
      <c r="R24" s="62">
        <f>Worksheets!D571</f>
        <v>0</v>
      </c>
      <c r="S24" s="62">
        <f>Worksheets!D575</f>
        <v>0</v>
      </c>
      <c r="T24" s="62">
        <f>Worksheets!D579</f>
        <v>0</v>
      </c>
      <c r="U24" s="74">
        <f t="shared" si="5"/>
        <v>0</v>
      </c>
      <c r="V24" s="80">
        <f>Data!P20*100</f>
        <v>0</v>
      </c>
      <c r="W24" s="81">
        <f>Data!U20*100</f>
        <v>0</v>
      </c>
      <c r="X24" s="81">
        <f>Data!Z20*100</f>
        <v>0</v>
      </c>
      <c r="Y24" s="64">
        <f>(Worksheets!D572)*100</f>
        <v>0</v>
      </c>
      <c r="Z24" s="64">
        <f>(Worksheets!D576)*100</f>
        <v>0</v>
      </c>
      <c r="AA24" s="64">
        <f>(Worksheets!D580)*100</f>
        <v>0</v>
      </c>
      <c r="AB24" s="74">
        <f t="shared" si="6"/>
        <v>0</v>
      </c>
      <c r="AC24" s="82">
        <f>Data!I20</f>
        <v>0</v>
      </c>
      <c r="AD24" s="65">
        <f>Worksheets!D565</f>
        <v>0</v>
      </c>
      <c r="AE24" s="83">
        <f>IF(OR(E24={"050","060","070","523","630","635","660","665","670","675","910","919","920","935","950","955","970","M10","U10","W10","WWW","W01","W02","W03","W04","W05","W06","W07","XXX","X01","X02","X03","X04","YYY","Y01","Y02","Y03","Y04","ZZZ"}),0,AC24)*(IF(OR(AND(LEFT(E24,1)="8",NOT(OR(H24={"11","12","15","21","22"}))),OR(H24={"02","03","04","05","06","07","31","32","33","34","35","42","52","65","66","91","92"}),AND(OR(H24={"55","56","57"}),O24&lt;&gt;"74"),OR(O24={"72","73"})),0,V24/100)+IF(OR(AND(LEFT(E24,1)="8",NOT(OR(I24={"11","12","15","21","22"}))),OR(I24={"02","03","04","05","06","07","31","32","33","34","35","42","52","65","66","91","92"}),AND(OR(I24={"55","56","57"}),P24&lt;&gt;"74"),OR(P24={"72","73"})),0,W24/100)+IF(OR(AND(LEFT(E24,1)="8",NOT(OR(J24={"11","12","15","21","22"}))),OR(J24={"02","03","04","05","06","07","31","32","33","34","35","42","52","65","66","91","92"}),AND(OR(J24={"55","56","57"}),Q24&lt;&gt;"74"),OR(Q24={"72","73"})),0,X24/100))</f>
        <v>0</v>
      </c>
      <c r="AF24" s="84">
        <f>IF(OR(F24={"050","060","070","523","630","635","660","665","670","675","910","919","920","935","950","955","970","M10","U10","W10","WWW","W01","W02","W03","W04","W05","W06","W07","XXX","X01","X02","X03","X04","YYY","Y01","Y02","Y03","Y04","ZZZ"}),0,AD24)*(IF(OR(AND(LEFT(F24,1)="8",NOT(OR(K24={"11","12","15","21","22"}))),OR(K24={"02","03","04","05","06","07","31","32","33","34","35","42","52","65","66","91","92"}),AND(OR(K24={"55","56","57"}),R24&lt;&gt;"74"),OR(Q24={"72","73"})),0,Y24/100)+IF(OR(AND(LEFT(F24,1)="8",NOT(OR(L24={"11","12","15","21","22"}))),OR(L24={"02","03","04","05","06","07","31","32","33","34","35","42","52","65","66","91","92"}),AND(OR(L24={"55","56","57"}),S24&lt;&gt;"74"),OR(S24={"72","73"})),0,Z24/100)+IF(OR(AND(LEFT(F24,1)="8",NOT(OR(M24={"11","12","15","21","22"}))),OR(M24={"02","03","04","05","06","07","31","32","33","34","35","42","52","65","66","91","92"}),AND(OR(M24={"55","56","57"}),T24&lt;&gt;"74"),OR(T24={"72","73"})),0,AA24/100))</f>
        <v>0</v>
      </c>
      <c r="AG24" s="85">
        <f>Data!AA20</f>
        <v>0</v>
      </c>
      <c r="AH24" s="9">
        <f>Worksheets!D567</f>
        <v>0</v>
      </c>
      <c r="AI24" s="86">
        <f t="shared" si="0"/>
        <v>0</v>
      </c>
      <c r="AJ24" s="87">
        <f t="shared" si="1"/>
        <v>0</v>
      </c>
      <c r="AK24" s="74">
        <f t="shared" si="7"/>
        <v>0</v>
      </c>
    </row>
    <row r="25" spans="1:37" x14ac:dyDescent="0.2">
      <c r="A25" s="72">
        <f>Data!F21</f>
        <v>0</v>
      </c>
      <c r="B25" s="73">
        <f>Data!H21</f>
        <v>0</v>
      </c>
      <c r="C25" s="60">
        <f>Worksheets!D595</f>
        <v>0</v>
      </c>
      <c r="D25" s="74">
        <f t="shared" si="2"/>
        <v>0</v>
      </c>
      <c r="E25" s="75">
        <f>Data!J21</f>
        <v>0</v>
      </c>
      <c r="F25" s="61">
        <f>Worksheets!D599</f>
        <v>0</v>
      </c>
      <c r="G25" s="74">
        <f t="shared" si="3"/>
        <v>0</v>
      </c>
      <c r="H25" s="76">
        <f>Data!L21</f>
        <v>0</v>
      </c>
      <c r="I25" s="77">
        <f>Data!Q21</f>
        <v>0</v>
      </c>
      <c r="J25" s="77">
        <f>Data!V21</f>
        <v>0</v>
      </c>
      <c r="K25" s="62">
        <f>Worksheets!D601</f>
        <v>0</v>
      </c>
      <c r="L25" s="62">
        <f>Worksheets!D605</f>
        <v>0</v>
      </c>
      <c r="M25" s="62">
        <f>Worksheets!D609</f>
        <v>0</v>
      </c>
      <c r="N25" s="74">
        <f t="shared" si="4"/>
        <v>0</v>
      </c>
      <c r="O25" s="78">
        <f>Data!N21</f>
        <v>0</v>
      </c>
      <c r="P25" s="79">
        <f>Data!S21</f>
        <v>0</v>
      </c>
      <c r="Q25" s="79">
        <f>Data!X21</f>
        <v>0</v>
      </c>
      <c r="R25" s="62">
        <f>Worksheets!D602</f>
        <v>0</v>
      </c>
      <c r="S25" s="62">
        <f>Worksheets!D606</f>
        <v>0</v>
      </c>
      <c r="T25" s="62">
        <f>Worksheets!D610</f>
        <v>0</v>
      </c>
      <c r="U25" s="74">
        <f t="shared" si="5"/>
        <v>0</v>
      </c>
      <c r="V25" s="80">
        <f>Data!P21*100</f>
        <v>0</v>
      </c>
      <c r="W25" s="81">
        <f>Data!U21*100</f>
        <v>0</v>
      </c>
      <c r="X25" s="81">
        <f>Data!Z21*100</f>
        <v>0</v>
      </c>
      <c r="Y25" s="64">
        <f>(Worksheets!D603)*100</f>
        <v>0</v>
      </c>
      <c r="Z25" s="64">
        <f>(Worksheets!D607)*100</f>
        <v>0</v>
      </c>
      <c r="AA25" s="64">
        <f>(Worksheets!D611)*100</f>
        <v>0</v>
      </c>
      <c r="AB25" s="74">
        <f t="shared" si="6"/>
        <v>0</v>
      </c>
      <c r="AC25" s="82">
        <f>Data!I21</f>
        <v>0</v>
      </c>
      <c r="AD25" s="65">
        <f>Worksheets!D596</f>
        <v>0</v>
      </c>
      <c r="AE25" s="83">
        <f>IF(OR(E25={"050","060","070","523","630","635","660","665","670","675","910","919","920","935","950","955","970","M10","U10","W10","WWW","W01","W02","W03","W04","W05","W06","W07","XXX","X01","X02","X03","X04","YYY","Y01","Y02","Y03","Y04","ZZZ"}),0,AC25)*(IF(OR(AND(LEFT(E25,1)="8",NOT(OR(H25={"11","12","15","21","22"}))),OR(H25={"02","03","04","05","06","07","31","32","33","34","35","42","52","65","66","91","92"}),AND(OR(H25={"55","56","57"}),O25&lt;&gt;"74"),OR(O25={"72","73"})),0,V25/100)+IF(OR(AND(LEFT(E25,1)="8",NOT(OR(I25={"11","12","15","21","22"}))),OR(I25={"02","03","04","05","06","07","31","32","33","34","35","42","52","65","66","91","92"}),AND(OR(I25={"55","56","57"}),P25&lt;&gt;"74"),OR(P25={"72","73"})),0,W25/100)+IF(OR(AND(LEFT(E25,1)="8",NOT(OR(J25={"11","12","15","21","22"}))),OR(J25={"02","03","04","05","06","07","31","32","33","34","35","42","52","65","66","91","92"}),AND(OR(J25={"55","56","57"}),Q25&lt;&gt;"74"),OR(Q25={"72","73"})),0,X25/100))</f>
        <v>0</v>
      </c>
      <c r="AF25" s="84">
        <f>IF(OR(F25={"050","060","070","523","630","635","660","665","670","675","910","919","920","935","950","955","970","M10","U10","W10","WWW","W01","W02","W03","W04","W05","W06","W07","XXX","X01","X02","X03","X04","YYY","Y01","Y02","Y03","Y04","ZZZ"}),0,AD25)*(IF(OR(AND(LEFT(F25,1)="8",NOT(OR(K25={"11","12","15","21","22"}))),OR(K25={"02","03","04","05","06","07","31","32","33","34","35","42","52","65","66","91","92"}),AND(OR(K25={"55","56","57"}),R25&lt;&gt;"74"),OR(Q25={"72","73"})),0,Y25/100)+IF(OR(AND(LEFT(F25,1)="8",NOT(OR(L25={"11","12","15","21","22"}))),OR(L25={"02","03","04","05","06","07","31","32","33","34","35","42","52","65","66","91","92"}),AND(OR(L25={"55","56","57"}),S25&lt;&gt;"74"),OR(S25={"72","73"})),0,Z25/100)+IF(OR(AND(LEFT(F25,1)="8",NOT(OR(M25={"11","12","15","21","22"}))),OR(M25={"02","03","04","05","06","07","31","32","33","34","35","42","52","65","66","91","92"}),AND(OR(M25={"55","56","57"}),T25&lt;&gt;"74"),OR(T25={"72","73"})),0,AA25/100))</f>
        <v>0</v>
      </c>
      <c r="AG25" s="85">
        <f>Data!AA21</f>
        <v>0</v>
      </c>
      <c r="AH25" s="9">
        <f>Worksheets!D598</f>
        <v>0</v>
      </c>
      <c r="AI25" s="86">
        <f t="shared" si="0"/>
        <v>0</v>
      </c>
      <c r="AJ25" s="87">
        <f t="shared" si="1"/>
        <v>0</v>
      </c>
      <c r="AK25" s="74">
        <f t="shared" si="7"/>
        <v>0</v>
      </c>
    </row>
    <row r="26" spans="1:37" x14ac:dyDescent="0.2">
      <c r="A26" s="72">
        <f>Data!F22</f>
        <v>0</v>
      </c>
      <c r="B26" s="73">
        <f>Data!H22</f>
        <v>0</v>
      </c>
      <c r="C26" s="60">
        <f>Worksheets!D626</f>
        <v>0</v>
      </c>
      <c r="D26" s="74">
        <f t="shared" si="2"/>
        <v>0</v>
      </c>
      <c r="E26" s="75">
        <f>Data!J22</f>
        <v>0</v>
      </c>
      <c r="F26" s="61">
        <f>Worksheets!D630</f>
        <v>0</v>
      </c>
      <c r="G26" s="74">
        <f t="shared" si="3"/>
        <v>0</v>
      </c>
      <c r="H26" s="76">
        <f>Data!L22</f>
        <v>0</v>
      </c>
      <c r="I26" s="77">
        <f>Data!Q22</f>
        <v>0</v>
      </c>
      <c r="J26" s="77">
        <f>Data!V22</f>
        <v>0</v>
      </c>
      <c r="K26" s="62">
        <f>Worksheets!D632</f>
        <v>0</v>
      </c>
      <c r="L26" s="62">
        <f>Worksheets!D636</f>
        <v>0</v>
      </c>
      <c r="M26" s="62">
        <f>Worksheets!D640</f>
        <v>0</v>
      </c>
      <c r="N26" s="74">
        <f t="shared" si="4"/>
        <v>0</v>
      </c>
      <c r="O26" s="78">
        <f>Data!N22</f>
        <v>0</v>
      </c>
      <c r="P26" s="79">
        <f>Data!S22</f>
        <v>0</v>
      </c>
      <c r="Q26" s="79">
        <f>Data!X22</f>
        <v>0</v>
      </c>
      <c r="R26" s="62">
        <f>Worksheets!D633</f>
        <v>0</v>
      </c>
      <c r="S26" s="62">
        <f>Worksheets!D637</f>
        <v>0</v>
      </c>
      <c r="T26" s="62">
        <f>Worksheets!D641</f>
        <v>0</v>
      </c>
      <c r="U26" s="74">
        <f t="shared" si="5"/>
        <v>0</v>
      </c>
      <c r="V26" s="80">
        <f>Data!P22*100</f>
        <v>0</v>
      </c>
      <c r="W26" s="81">
        <f>Data!U22*100</f>
        <v>0</v>
      </c>
      <c r="X26" s="81">
        <f>Data!Z22*100</f>
        <v>0</v>
      </c>
      <c r="Y26" s="64">
        <f>(Worksheets!D634)*100</f>
        <v>0</v>
      </c>
      <c r="Z26" s="64">
        <f>(Worksheets!D638)*100</f>
        <v>0</v>
      </c>
      <c r="AA26" s="64">
        <f>(Worksheets!D642)*100</f>
        <v>0</v>
      </c>
      <c r="AB26" s="74">
        <f t="shared" si="6"/>
        <v>0</v>
      </c>
      <c r="AC26" s="82">
        <f>Data!I22</f>
        <v>0</v>
      </c>
      <c r="AD26" s="65">
        <f>Worksheets!D627</f>
        <v>0</v>
      </c>
      <c r="AE26" s="83">
        <f>IF(OR(E26={"050","060","070","523","630","635","660","665","670","675","910","919","920","935","950","955","970","M10","U10","W10","WWW","W01","W02","W03","W04","W05","W06","W07","XXX","X01","X02","X03","X04","YYY","Y01","Y02","Y03","Y04","ZZZ"}),0,AC26)*(IF(OR(AND(LEFT(E26,1)="8",NOT(OR(H26={"11","12","15","21","22"}))),OR(H26={"02","03","04","05","06","07","31","32","33","34","35","42","52","65","66","91","92"}),AND(OR(H26={"55","56","57"}),O26&lt;&gt;"74"),OR(O26={"72","73"})),0,V26/100)+IF(OR(AND(LEFT(E26,1)="8",NOT(OR(I26={"11","12","15","21","22"}))),OR(I26={"02","03","04","05","06","07","31","32","33","34","35","42","52","65","66","91","92"}),AND(OR(I26={"55","56","57"}),P26&lt;&gt;"74"),OR(P26={"72","73"})),0,W26/100)+IF(OR(AND(LEFT(E26,1)="8",NOT(OR(J26={"11","12","15","21","22"}))),OR(J26={"02","03","04","05","06","07","31","32","33","34","35","42","52","65","66","91","92"}),AND(OR(J26={"55","56","57"}),Q26&lt;&gt;"74"),OR(Q26={"72","73"})),0,X26/100))</f>
        <v>0</v>
      </c>
      <c r="AF26" s="84">
        <f>IF(OR(F26={"050","060","070","523","630","635","660","665","670","675","910","919","920","935","950","955","970","M10","U10","W10","WWW","W01","W02","W03","W04","W05","W06","W07","XXX","X01","X02","X03","X04","YYY","Y01","Y02","Y03","Y04","ZZZ"}),0,AD26)*(IF(OR(AND(LEFT(F26,1)="8",NOT(OR(K26={"11","12","15","21","22"}))),OR(K26={"02","03","04","05","06","07","31","32","33","34","35","42","52","65","66","91","92"}),AND(OR(K26={"55","56","57"}),R26&lt;&gt;"74"),OR(Q26={"72","73"})),0,Y26/100)+IF(OR(AND(LEFT(F26,1)="8",NOT(OR(L26={"11","12","15","21","22"}))),OR(L26={"02","03","04","05","06","07","31","32","33","34","35","42","52","65","66","91","92"}),AND(OR(L26={"55","56","57"}),S26&lt;&gt;"74"),OR(S26={"72","73"})),0,Z26/100)+IF(OR(AND(LEFT(F26,1)="8",NOT(OR(M26={"11","12","15","21","22"}))),OR(M26={"02","03","04","05","06","07","31","32","33","34","35","42","52","65","66","91","92"}),AND(OR(M26={"55","56","57"}),T26&lt;&gt;"74"),OR(T26={"72","73"})),0,AA26/100))</f>
        <v>0</v>
      </c>
      <c r="AG26" s="85">
        <f>Data!AA22</f>
        <v>0</v>
      </c>
      <c r="AH26" s="9">
        <f>Worksheets!D629</f>
        <v>0</v>
      </c>
      <c r="AI26" s="86">
        <f t="shared" si="0"/>
        <v>0</v>
      </c>
      <c r="AJ26" s="87">
        <f t="shared" si="1"/>
        <v>0</v>
      </c>
      <c r="AK26" s="74">
        <f t="shared" si="7"/>
        <v>0</v>
      </c>
    </row>
    <row r="27" spans="1:37" x14ac:dyDescent="0.2">
      <c r="A27" s="72">
        <f>Data!F23</f>
        <v>0</v>
      </c>
      <c r="B27" s="88">
        <f>Data!H23</f>
        <v>0</v>
      </c>
      <c r="C27" s="60">
        <f>Worksheets!D657</f>
        <v>0</v>
      </c>
      <c r="D27" s="74">
        <f t="shared" si="2"/>
        <v>0</v>
      </c>
      <c r="E27" s="75">
        <f>Data!J23</f>
        <v>0</v>
      </c>
      <c r="F27" s="61">
        <f>Worksheets!D661</f>
        <v>0</v>
      </c>
      <c r="G27" s="74">
        <f t="shared" si="3"/>
        <v>0</v>
      </c>
      <c r="H27" s="76">
        <f>Data!L23</f>
        <v>0</v>
      </c>
      <c r="I27" s="77">
        <f>Data!Q23</f>
        <v>0</v>
      </c>
      <c r="J27" s="77">
        <f>Data!V23</f>
        <v>0</v>
      </c>
      <c r="K27" s="62">
        <f>Worksheets!D663</f>
        <v>0</v>
      </c>
      <c r="L27" s="62">
        <f>Worksheets!D667</f>
        <v>0</v>
      </c>
      <c r="M27" s="62">
        <f>Worksheets!D671</f>
        <v>0</v>
      </c>
      <c r="N27" s="74">
        <f t="shared" si="4"/>
        <v>0</v>
      </c>
      <c r="O27" s="78">
        <f>Data!N23</f>
        <v>0</v>
      </c>
      <c r="P27" s="79">
        <f>Data!S23</f>
        <v>0</v>
      </c>
      <c r="Q27" s="79">
        <f>Data!X23</f>
        <v>0</v>
      </c>
      <c r="R27" s="63">
        <f>Worksheets!D664</f>
        <v>0</v>
      </c>
      <c r="S27" s="63">
        <f>Worksheets!D668</f>
        <v>0</v>
      </c>
      <c r="T27" s="63">
        <f>Worksheets!D672</f>
        <v>0</v>
      </c>
      <c r="U27" s="74">
        <f t="shared" si="5"/>
        <v>0</v>
      </c>
      <c r="V27" s="80">
        <f>Data!P23*100</f>
        <v>0</v>
      </c>
      <c r="W27" s="81">
        <f>Data!U23*100</f>
        <v>0</v>
      </c>
      <c r="X27" s="81">
        <f>Data!Z23*100</f>
        <v>0</v>
      </c>
      <c r="Y27" s="64">
        <f>(Worksheets!D665)*100</f>
        <v>0</v>
      </c>
      <c r="Z27" s="64">
        <f>(Worksheets!D669)*100</f>
        <v>0</v>
      </c>
      <c r="AA27" s="64">
        <f>(Worksheets!D673)*100</f>
        <v>0</v>
      </c>
      <c r="AB27" s="74">
        <f t="shared" si="6"/>
        <v>0</v>
      </c>
      <c r="AC27" s="82">
        <f>Data!I23</f>
        <v>0</v>
      </c>
      <c r="AD27" s="65">
        <f>Worksheets!D658</f>
        <v>0</v>
      </c>
      <c r="AE27" s="83">
        <f>IF(OR(E27={"050","060","070","523","630","635","660","665","670","675","910","919","920","935","950","955","970","M10","U10","W10","WWW","W01","W02","W03","W04","W05","W06","W07","XXX","X01","X02","X03","X04","YYY","Y01","Y02","Y03","Y04","ZZZ"}),0,AC27)*(IF(OR(AND(LEFT(E27,1)="8",NOT(OR(H27={"11","12","15","21","22"}))),OR(H27={"02","03","04","05","06","07","31","32","33","34","35","42","52","65","66","91","92"}),AND(OR(H27={"55","56","57"}),O27&lt;&gt;"74"),OR(O27={"72","73"})),0,V27/100)+IF(OR(AND(LEFT(E27,1)="8",NOT(OR(I27={"11","12","15","21","22"}))),OR(I27={"02","03","04","05","06","07","31","32","33","34","35","42","52","65","66","91","92"}),AND(OR(I27={"55","56","57"}),P27&lt;&gt;"74"),OR(P27={"72","73"})),0,W27/100)+IF(OR(AND(LEFT(E27,1)="8",NOT(OR(J27={"11","12","15","21","22"}))),OR(J27={"02","03","04","05","06","07","31","32","33","34","35","42","52","65","66","91","92"}),AND(OR(J27={"55","56","57"}),Q27&lt;&gt;"74"),OR(Q27={"72","73"})),0,X27/100))</f>
        <v>0</v>
      </c>
      <c r="AF27" s="84">
        <f>IF(OR(F27={"050","060","070","523","630","635","660","665","670","675","910","919","920","935","950","955","970","M10","U10","W10","WWW","W01","W02","W03","W04","W05","W06","W07","XXX","X01","X02","X03","X04","YYY","Y01","Y02","Y03","Y04","ZZZ"}),0,AD27)*(IF(OR(AND(LEFT(F27,1)="8",NOT(OR(K27={"11","12","15","21","22"}))),OR(K27={"02","03","04","05","06","07","31","32","33","34","35","42","52","65","66","91","92"}),AND(OR(K27={"55","56","57"}),R27&lt;&gt;"74"),OR(Q27={"72","73"})),0,Y27/100)+IF(OR(AND(LEFT(F27,1)="8",NOT(OR(L27={"11","12","15","21","22"}))),OR(L27={"02","03","04","05","06","07","31","32","33","34","35","42","52","65","66","91","92"}),AND(OR(L27={"55","56","57"}),S27&lt;&gt;"74"),OR(S27={"72","73"})),0,Z27/100)+IF(OR(AND(LEFT(F27,1)="8",NOT(OR(M27={"11","12","15","21","22"}))),OR(M27={"02","03","04","05","06","07","31","32","33","34","35","42","52","65","66","91","92"}),AND(OR(M27={"55","56","57"}),T27&lt;&gt;"74"),OR(T27={"72","73"})),0,AA27/100))</f>
        <v>0</v>
      </c>
      <c r="AG27" s="85">
        <f>Data!AA23</f>
        <v>0</v>
      </c>
      <c r="AH27" s="9">
        <f>Worksheets!D660</f>
        <v>0</v>
      </c>
      <c r="AI27" s="86">
        <f t="shared" si="0"/>
        <v>0</v>
      </c>
      <c r="AJ27" s="87">
        <f t="shared" si="1"/>
        <v>0</v>
      </c>
      <c r="AK27" s="74">
        <f t="shared" si="7"/>
        <v>0</v>
      </c>
    </row>
    <row r="28" spans="1:37" x14ac:dyDescent="0.2">
      <c r="A28" s="72">
        <f>Data!F24</f>
        <v>0</v>
      </c>
      <c r="B28" s="88">
        <f>Data!H24</f>
        <v>0</v>
      </c>
      <c r="C28" s="60">
        <f>Worksheets!D688</f>
        <v>0</v>
      </c>
      <c r="D28" s="74">
        <f t="shared" si="2"/>
        <v>0</v>
      </c>
      <c r="E28" s="75">
        <f>Data!J24</f>
        <v>0</v>
      </c>
      <c r="F28" s="61">
        <f>Worksheets!D692</f>
        <v>0</v>
      </c>
      <c r="G28" s="74">
        <f t="shared" si="3"/>
        <v>0</v>
      </c>
      <c r="H28" s="76">
        <f>Data!L24</f>
        <v>0</v>
      </c>
      <c r="I28" s="77">
        <f>Data!Q24</f>
        <v>0</v>
      </c>
      <c r="J28" s="77">
        <f>Data!V24</f>
        <v>0</v>
      </c>
      <c r="K28" s="62">
        <f>Worksheets!D694</f>
        <v>0</v>
      </c>
      <c r="L28" s="62">
        <f>Worksheets!D698</f>
        <v>0</v>
      </c>
      <c r="M28" s="62">
        <f>Worksheets!D702</f>
        <v>0</v>
      </c>
      <c r="N28" s="74">
        <f t="shared" si="4"/>
        <v>0</v>
      </c>
      <c r="O28" s="78">
        <f>Data!N24</f>
        <v>0</v>
      </c>
      <c r="P28" s="79">
        <f>Data!S24</f>
        <v>0</v>
      </c>
      <c r="Q28" s="79">
        <f>Data!X24</f>
        <v>0</v>
      </c>
      <c r="R28" s="62">
        <f>Worksheets!D695</f>
        <v>0</v>
      </c>
      <c r="S28" s="62">
        <f>Worksheets!D699</f>
        <v>0</v>
      </c>
      <c r="T28" s="62">
        <f>Worksheets!D703</f>
        <v>0</v>
      </c>
      <c r="U28" s="74">
        <f t="shared" si="5"/>
        <v>0</v>
      </c>
      <c r="V28" s="80">
        <f>Data!P24*100</f>
        <v>0</v>
      </c>
      <c r="W28" s="81">
        <f>Data!U24*100</f>
        <v>0</v>
      </c>
      <c r="X28" s="81">
        <f>Data!Z24*100</f>
        <v>0</v>
      </c>
      <c r="Y28" s="64">
        <f>(Worksheets!D696)*100</f>
        <v>0</v>
      </c>
      <c r="Z28" s="64">
        <f>(Worksheets!D700)*100</f>
        <v>0</v>
      </c>
      <c r="AA28" s="64">
        <f>(Worksheets!D704)*100</f>
        <v>0</v>
      </c>
      <c r="AB28" s="74">
        <f t="shared" si="6"/>
        <v>0</v>
      </c>
      <c r="AC28" s="82">
        <f>Data!I24</f>
        <v>0</v>
      </c>
      <c r="AD28" s="65">
        <f>Worksheets!D689</f>
        <v>0</v>
      </c>
      <c r="AE28" s="83">
        <f>IF(OR(E28={"050","060","070","523","630","635","660","665","670","675","910","919","920","935","950","955","970","M10","U10","W10","WWW","W01","W02","W03","W04","W05","W06","W07","XXX","X01","X02","X03","X04","YYY","Y01","Y02","Y03","Y04","ZZZ"}),0,AC28)*(IF(OR(AND(LEFT(E28,1)="8",NOT(OR(H28={"11","12","15","21","22"}))),OR(H28={"02","03","04","05","06","07","31","32","33","34","35","42","52","65","66","91","92"}),AND(OR(H28={"55","56","57"}),O28&lt;&gt;"74"),OR(O28={"72","73"})),0,V28/100)+IF(OR(AND(LEFT(E28,1)="8",NOT(OR(I28={"11","12","15","21","22"}))),OR(I28={"02","03","04","05","06","07","31","32","33","34","35","42","52","65","66","91","92"}),AND(OR(I28={"55","56","57"}),P28&lt;&gt;"74"),OR(P28={"72","73"})),0,W28/100)+IF(OR(AND(LEFT(E28,1)="8",NOT(OR(J28={"11","12","15","21","22"}))),OR(J28={"02","03","04","05","06","07","31","32","33","34","35","42","52","65","66","91","92"}),AND(OR(J28={"55","56","57"}),Q28&lt;&gt;"74"),OR(Q28={"72","73"})),0,X28/100))</f>
        <v>0</v>
      </c>
      <c r="AF28" s="84">
        <f>IF(OR(F28={"050","060","070","523","630","635","660","665","670","675","910","919","920","935","950","955","970","M10","U10","W10","WWW","W01","W02","W03","W04","W05","W06","W07","XXX","X01","X02","X03","X04","YYY","Y01","Y02","Y03","Y04","ZZZ"}),0,AD28)*(IF(OR(AND(LEFT(F28,1)="8",NOT(OR(K28={"11","12","15","21","22"}))),OR(K28={"02","03","04","05","06","07","31","32","33","34","35","42","52","65","66","91","92"}),AND(OR(K28={"55","56","57"}),R28&lt;&gt;"74"),OR(Q28={"72","73"})),0,Y28/100)+IF(OR(AND(LEFT(F28,1)="8",NOT(OR(L28={"11","12","15","21","22"}))),OR(L28={"02","03","04","05","06","07","31","32","33","34","35","42","52","65","66","91","92"}),AND(OR(L28={"55","56","57"}),S28&lt;&gt;"74"),OR(S28={"72","73"})),0,Z28/100)+IF(OR(AND(LEFT(F28,1)="8",NOT(OR(M28={"11","12","15","21","22"}))),OR(M28={"02","03","04","05","06","07","31","32","33","34","35","42","52","65","66","91","92"}),AND(OR(M28={"55","56","57"}),T28&lt;&gt;"74"),OR(T28={"72","73"})),0,AA28/100))</f>
        <v>0</v>
      </c>
      <c r="AG28" s="85">
        <f>Data!AA24</f>
        <v>0</v>
      </c>
      <c r="AH28" s="9">
        <f>Worksheets!D691</f>
        <v>0</v>
      </c>
      <c r="AI28" s="86">
        <f t="shared" si="0"/>
        <v>0</v>
      </c>
      <c r="AJ28" s="87">
        <f t="shared" si="1"/>
        <v>0</v>
      </c>
      <c r="AK28" s="74">
        <f t="shared" si="7"/>
        <v>0</v>
      </c>
    </row>
    <row r="29" spans="1:37" x14ac:dyDescent="0.2">
      <c r="A29" s="72">
        <f>Data!F25</f>
        <v>0</v>
      </c>
      <c r="B29" s="73">
        <f>Data!H25</f>
        <v>0</v>
      </c>
      <c r="C29" s="60">
        <f>Worksheets!D719</f>
        <v>0</v>
      </c>
      <c r="D29" s="74">
        <f t="shared" si="2"/>
        <v>0</v>
      </c>
      <c r="E29" s="75">
        <f>Data!J25</f>
        <v>0</v>
      </c>
      <c r="F29" s="61">
        <f>Worksheets!D723</f>
        <v>0</v>
      </c>
      <c r="G29" s="74">
        <f t="shared" si="3"/>
        <v>0</v>
      </c>
      <c r="H29" s="76">
        <f>Data!L25</f>
        <v>0</v>
      </c>
      <c r="I29" s="77">
        <f>Data!Q25</f>
        <v>0</v>
      </c>
      <c r="J29" s="77">
        <f>Data!V25</f>
        <v>0</v>
      </c>
      <c r="K29" s="62">
        <f>Worksheets!D725</f>
        <v>0</v>
      </c>
      <c r="L29" s="62">
        <f>Worksheets!D729</f>
        <v>0</v>
      </c>
      <c r="M29" s="62">
        <f>Worksheets!D733</f>
        <v>0</v>
      </c>
      <c r="N29" s="74">
        <f t="shared" si="4"/>
        <v>0</v>
      </c>
      <c r="O29" s="78">
        <f>Data!N25</f>
        <v>0</v>
      </c>
      <c r="P29" s="79">
        <f>Data!S25</f>
        <v>0</v>
      </c>
      <c r="Q29" s="79">
        <f>Data!X25</f>
        <v>0</v>
      </c>
      <c r="R29" s="62">
        <f>Worksheets!D726</f>
        <v>0</v>
      </c>
      <c r="S29" s="62">
        <f>Worksheets!D730</f>
        <v>0</v>
      </c>
      <c r="T29" s="62">
        <f>Worksheets!D734</f>
        <v>0</v>
      </c>
      <c r="U29" s="74">
        <f t="shared" si="5"/>
        <v>0</v>
      </c>
      <c r="V29" s="80">
        <f>Data!P25*100</f>
        <v>0</v>
      </c>
      <c r="W29" s="81">
        <f>Data!U25*100</f>
        <v>0</v>
      </c>
      <c r="X29" s="81">
        <f>Data!Z25*100</f>
        <v>0</v>
      </c>
      <c r="Y29" s="64">
        <f>(Worksheets!D727)*100</f>
        <v>0</v>
      </c>
      <c r="Z29" s="64">
        <f>(Worksheets!D731)*100</f>
        <v>0</v>
      </c>
      <c r="AA29" s="64">
        <f>(Worksheets!D735)*100</f>
        <v>0</v>
      </c>
      <c r="AB29" s="74">
        <f t="shared" si="6"/>
        <v>0</v>
      </c>
      <c r="AC29" s="82">
        <f>Data!I25</f>
        <v>0</v>
      </c>
      <c r="AD29" s="65">
        <f>Worksheets!D720</f>
        <v>0</v>
      </c>
      <c r="AE29" s="83">
        <f>IF(OR(E29={"050","060","070","523","630","635","660","665","670","675","910","919","920","935","950","955","970","M10","U10","W10","WWW","W01","W02","W03","W04","W05","W06","W07","XXX","X01","X02","X03","X04","YYY","Y01","Y02","Y03","Y04","ZZZ"}),0,AC29)*(IF(OR(AND(LEFT(E29,1)="8",NOT(OR(H29={"11","12","15","21","22"}))),OR(H29={"02","03","04","05","06","07","31","32","33","34","35","42","52","65","66","91","92"}),AND(OR(H29={"55","56","57"}),O29&lt;&gt;"74"),OR(O29={"72","73"})),0,V29/100)+IF(OR(AND(LEFT(E29,1)="8",NOT(OR(I29={"11","12","15","21","22"}))),OR(I29={"02","03","04","05","06","07","31","32","33","34","35","42","52","65","66","91","92"}),AND(OR(I29={"55","56","57"}),P29&lt;&gt;"74"),OR(P29={"72","73"})),0,W29/100)+IF(OR(AND(LEFT(E29,1)="8",NOT(OR(J29={"11","12","15","21","22"}))),OR(J29={"02","03","04","05","06","07","31","32","33","34","35","42","52","65","66","91","92"}),AND(OR(J29={"55","56","57"}),Q29&lt;&gt;"74"),OR(Q29={"72","73"})),0,X29/100))</f>
        <v>0</v>
      </c>
      <c r="AF29" s="84">
        <f>IF(OR(F29={"050","060","070","523","630","635","660","665","670","675","910","919","920","935","950","955","970","M10","U10","W10","WWW","W01","W02","W03","W04","W05","W06","W07","XXX","X01","X02","X03","X04","YYY","Y01","Y02","Y03","Y04","ZZZ"}),0,AD29)*(IF(OR(AND(LEFT(F29,1)="8",NOT(OR(K29={"11","12","15","21","22"}))),OR(K29={"02","03","04","05","06","07","31","32","33","34","35","42","52","65","66","91","92"}),AND(OR(K29={"55","56","57"}),R29&lt;&gt;"74"),OR(Q29={"72","73"})),0,Y29/100)+IF(OR(AND(LEFT(F29,1)="8",NOT(OR(L29={"11","12","15","21","22"}))),OR(L29={"02","03","04","05","06","07","31","32","33","34","35","42","52","65","66","91","92"}),AND(OR(L29={"55","56","57"}),S29&lt;&gt;"74"),OR(S29={"72","73"})),0,Z29/100)+IF(OR(AND(LEFT(F29,1)="8",NOT(OR(M29={"11","12","15","21","22"}))),OR(M29={"02","03","04","05","06","07","31","32","33","34","35","42","52","65","66","91","92"}),AND(OR(M29={"55","56","57"}),T29&lt;&gt;"74"),OR(T29={"72","73"})),0,AA29/100))</f>
        <v>0</v>
      </c>
      <c r="AG29" s="85">
        <f>Data!AA25</f>
        <v>0</v>
      </c>
      <c r="AH29" s="9">
        <f>Worksheets!D722</f>
        <v>0</v>
      </c>
      <c r="AI29" s="86">
        <f t="shared" si="0"/>
        <v>0</v>
      </c>
      <c r="AJ29" s="87">
        <f t="shared" si="1"/>
        <v>0</v>
      </c>
      <c r="AK29" s="74">
        <f t="shared" si="7"/>
        <v>0</v>
      </c>
    </row>
    <row r="30" spans="1:37" x14ac:dyDescent="0.2">
      <c r="A30" s="72">
        <f>Data!F26</f>
        <v>0</v>
      </c>
      <c r="B30" s="73">
        <f>Data!H26</f>
        <v>0</v>
      </c>
      <c r="C30" s="60">
        <f>Worksheets!D750</f>
        <v>0</v>
      </c>
      <c r="D30" s="74">
        <f t="shared" si="2"/>
        <v>0</v>
      </c>
      <c r="E30" s="75">
        <f>Data!J26</f>
        <v>0</v>
      </c>
      <c r="F30" s="61">
        <f>Worksheets!D754</f>
        <v>0</v>
      </c>
      <c r="G30" s="74">
        <f t="shared" si="3"/>
        <v>0</v>
      </c>
      <c r="H30" s="76">
        <f>Data!L26</f>
        <v>0</v>
      </c>
      <c r="I30" s="77">
        <f>Data!Q26</f>
        <v>0</v>
      </c>
      <c r="J30" s="77">
        <f>Data!V26</f>
        <v>0</v>
      </c>
      <c r="K30" s="62">
        <f>Worksheets!D756</f>
        <v>0</v>
      </c>
      <c r="L30" s="62">
        <f>Worksheets!D760</f>
        <v>0</v>
      </c>
      <c r="M30" s="62">
        <f>Worksheets!D764</f>
        <v>0</v>
      </c>
      <c r="N30" s="74">
        <f t="shared" si="4"/>
        <v>0</v>
      </c>
      <c r="O30" s="78">
        <f>Data!N26</f>
        <v>0</v>
      </c>
      <c r="P30" s="79">
        <f>Data!S26</f>
        <v>0</v>
      </c>
      <c r="Q30" s="79">
        <f>Data!X26</f>
        <v>0</v>
      </c>
      <c r="R30" s="63">
        <f>Worksheets!D757</f>
        <v>0</v>
      </c>
      <c r="S30" s="63">
        <f>Worksheets!D761</f>
        <v>0</v>
      </c>
      <c r="T30" s="63">
        <f>Worksheets!D765</f>
        <v>0</v>
      </c>
      <c r="U30" s="74">
        <f t="shared" si="5"/>
        <v>0</v>
      </c>
      <c r="V30" s="80">
        <f>Data!P26*100</f>
        <v>0</v>
      </c>
      <c r="W30" s="81">
        <f>Data!U26*100</f>
        <v>0</v>
      </c>
      <c r="X30" s="81">
        <f>Data!Z26*100</f>
        <v>0</v>
      </c>
      <c r="Y30" s="64">
        <f>(Worksheets!D758)*100</f>
        <v>0</v>
      </c>
      <c r="Z30" s="64">
        <f>(Worksheets!D762)*100</f>
        <v>0</v>
      </c>
      <c r="AA30" s="64">
        <f>(Worksheets!D766)*100</f>
        <v>0</v>
      </c>
      <c r="AB30" s="74">
        <f t="shared" si="6"/>
        <v>0</v>
      </c>
      <c r="AC30" s="82">
        <f>Data!I26</f>
        <v>0</v>
      </c>
      <c r="AD30" s="65">
        <f>Worksheets!D751</f>
        <v>0</v>
      </c>
      <c r="AE30" s="83">
        <f>IF(OR(E30={"050","060","070","523","630","635","660","665","670","675","910","919","920","935","950","955","970","M10","U10","W10","WWW","W01","W02","W03","W04","W05","W06","W07","XXX","X01","X02","X03","X04","YYY","Y01","Y02","Y03","Y04","ZZZ"}),0,AC30)*(IF(OR(AND(LEFT(E30,1)="8",NOT(OR(H30={"11","12","15","21","22"}))),OR(H30={"02","03","04","05","06","07","31","32","33","34","35","42","52","65","66","91","92"}),AND(OR(H30={"55","56","57"}),O30&lt;&gt;"74"),OR(O30={"72","73"})),0,V30/100)+IF(OR(AND(LEFT(E30,1)="8",NOT(OR(I30={"11","12","15","21","22"}))),OR(I30={"02","03","04","05","06","07","31","32","33","34","35","42","52","65","66","91","92"}),AND(OR(I30={"55","56","57"}),P30&lt;&gt;"74"),OR(P30={"72","73"})),0,W30/100)+IF(OR(AND(LEFT(E30,1)="8",NOT(OR(J30={"11","12","15","21","22"}))),OR(J30={"02","03","04","05","06","07","31","32","33","34","35","42","52","65","66","91","92"}),AND(OR(J30={"55","56","57"}),Q30&lt;&gt;"74"),OR(Q30={"72","73"})),0,X30/100))</f>
        <v>0</v>
      </c>
      <c r="AF30" s="84">
        <f>IF(OR(F30={"050","060","070","523","630","635","660","665","670","675","910","919","920","935","950","955","970","M10","U10","W10","WWW","W01","W02","W03","W04","W05","W06","W07","XXX","X01","X02","X03","X04","YYY","Y01","Y02","Y03","Y04","ZZZ"}),0,AD30)*(IF(OR(AND(LEFT(F30,1)="8",NOT(OR(K30={"11","12","15","21","22"}))),OR(K30={"02","03","04","05","06","07","31","32","33","34","35","42","52","65","66","91","92"}),AND(OR(K30={"55","56","57"}),R30&lt;&gt;"74"),OR(Q30={"72","73"})),0,Y30/100)+IF(OR(AND(LEFT(F30,1)="8",NOT(OR(L30={"11","12","15","21","22"}))),OR(L30={"02","03","04","05","06","07","31","32","33","34","35","42","52","65","66","91","92"}),AND(OR(L30={"55","56","57"}),S30&lt;&gt;"74"),OR(S30={"72","73"})),0,Z30/100)+IF(OR(AND(LEFT(F30,1)="8",NOT(OR(M30={"11","12","15","21","22"}))),OR(M30={"02","03","04","05","06","07","31","32","33","34","35","42","52","65","66","91","92"}),AND(OR(M30={"55","56","57"}),T30&lt;&gt;"74"),OR(T30={"72","73"})),0,AA30/100))</f>
        <v>0</v>
      </c>
      <c r="AG30" s="85">
        <f>Data!AA26</f>
        <v>0</v>
      </c>
      <c r="AH30" s="9">
        <f>Worksheets!D753</f>
        <v>0</v>
      </c>
      <c r="AI30" s="86">
        <f t="shared" si="0"/>
        <v>0</v>
      </c>
      <c r="AJ30" s="87">
        <f t="shared" si="1"/>
        <v>0</v>
      </c>
      <c r="AK30" s="74">
        <f t="shared" si="7"/>
        <v>0</v>
      </c>
    </row>
    <row r="31" spans="1:37" x14ac:dyDescent="0.2">
      <c r="A31" s="72">
        <f>Data!F27</f>
        <v>0</v>
      </c>
      <c r="B31" s="73">
        <f>Data!H27</f>
        <v>0</v>
      </c>
      <c r="C31" s="60">
        <f>Worksheets!D781</f>
        <v>0</v>
      </c>
      <c r="D31" s="74">
        <f t="shared" si="2"/>
        <v>0</v>
      </c>
      <c r="E31" s="75">
        <f>Data!J27</f>
        <v>0</v>
      </c>
      <c r="F31" s="61">
        <f>Worksheets!D785</f>
        <v>0</v>
      </c>
      <c r="G31" s="74">
        <f t="shared" si="3"/>
        <v>0</v>
      </c>
      <c r="H31" s="76">
        <f>Data!L27</f>
        <v>0</v>
      </c>
      <c r="I31" s="77">
        <f>Data!Q27</f>
        <v>0</v>
      </c>
      <c r="J31" s="77">
        <f>Data!V27</f>
        <v>0</v>
      </c>
      <c r="K31" s="62">
        <f>Worksheets!D787</f>
        <v>0</v>
      </c>
      <c r="L31" s="62">
        <f>Worksheets!D791</f>
        <v>0</v>
      </c>
      <c r="M31" s="62">
        <f>Worksheets!D795</f>
        <v>0</v>
      </c>
      <c r="N31" s="74">
        <f t="shared" si="4"/>
        <v>0</v>
      </c>
      <c r="O31" s="78">
        <f>Data!N27</f>
        <v>0</v>
      </c>
      <c r="P31" s="79">
        <f>Data!S27</f>
        <v>0</v>
      </c>
      <c r="Q31" s="79">
        <f>Data!X27</f>
        <v>0</v>
      </c>
      <c r="R31" s="62">
        <f>Worksheets!D788</f>
        <v>0</v>
      </c>
      <c r="S31" s="62">
        <f>Worksheets!D792</f>
        <v>0</v>
      </c>
      <c r="T31" s="62">
        <f>Worksheets!D796</f>
        <v>0</v>
      </c>
      <c r="U31" s="74">
        <f t="shared" si="5"/>
        <v>0</v>
      </c>
      <c r="V31" s="80">
        <f>Data!P27*100</f>
        <v>0</v>
      </c>
      <c r="W31" s="81">
        <f>Data!U27*100</f>
        <v>0</v>
      </c>
      <c r="X31" s="81">
        <f>Data!Z27*100</f>
        <v>0</v>
      </c>
      <c r="Y31" s="64">
        <f>(Worksheets!D789)*100</f>
        <v>0</v>
      </c>
      <c r="Z31" s="64">
        <f>(Worksheets!D793)*100</f>
        <v>0</v>
      </c>
      <c r="AA31" s="64">
        <f>(Worksheets!D797)*100</f>
        <v>0</v>
      </c>
      <c r="AB31" s="74">
        <f t="shared" si="6"/>
        <v>0</v>
      </c>
      <c r="AC31" s="82">
        <f>Data!I27</f>
        <v>0</v>
      </c>
      <c r="AD31" s="65">
        <f>Worksheets!D782</f>
        <v>0</v>
      </c>
      <c r="AE31" s="83">
        <f>IF(OR(E31={"050","060","070","523","630","635","660","665","670","675","910","919","920","935","950","955","970","M10","U10","W10","WWW","W01","W02","W03","W04","W05","W06","W07","XXX","X01","X02","X03","X04","YYY","Y01","Y02","Y03","Y04","ZZZ"}),0,AC31)*(IF(OR(AND(LEFT(E31,1)="8",NOT(OR(H31={"11","12","15","21","22"}))),OR(H31={"02","03","04","05","06","07","31","32","33","34","35","42","52","65","66","91","92"}),AND(OR(H31={"55","56","57"}),O31&lt;&gt;"74"),OR(O31={"72","73"})),0,V31/100)+IF(OR(AND(LEFT(E31,1)="8",NOT(OR(I31={"11","12","15","21","22"}))),OR(I31={"02","03","04","05","06","07","31","32","33","34","35","42","52","65","66","91","92"}),AND(OR(I31={"55","56","57"}),P31&lt;&gt;"74"),OR(P31={"72","73"})),0,W31/100)+IF(OR(AND(LEFT(E31,1)="8",NOT(OR(J31={"11","12","15","21","22"}))),OR(J31={"02","03","04","05","06","07","31","32","33","34","35","42","52","65","66","91","92"}),AND(OR(J31={"55","56","57"}),Q31&lt;&gt;"74"),OR(Q31={"72","73"})),0,X31/100))</f>
        <v>0</v>
      </c>
      <c r="AF31" s="84">
        <f>IF(OR(F31={"050","060","070","523","630","635","660","665","670","675","910","919","920","935","950","955","970","M10","U10","W10","WWW","W01","W02","W03","W04","W05","W06","W07","XXX","X01","X02","X03","X04","YYY","Y01","Y02","Y03","Y04","ZZZ"}),0,AD31)*(IF(OR(AND(LEFT(F31,1)="8",NOT(OR(K31={"11","12","15","21","22"}))),OR(K31={"02","03","04","05","06","07","31","32","33","34","35","42","52","65","66","91","92"}),AND(OR(K31={"55","56","57"}),R31&lt;&gt;"74"),OR(Q31={"72","73"})),0,Y31/100)+IF(OR(AND(LEFT(F31,1)="8",NOT(OR(L31={"11","12","15","21","22"}))),OR(L31={"02","03","04","05","06","07","31","32","33","34","35","42","52","65","66","91","92"}),AND(OR(L31={"55","56","57"}),S31&lt;&gt;"74"),OR(S31={"72","73"})),0,Z31/100)+IF(OR(AND(LEFT(F31,1)="8",NOT(OR(M31={"11","12","15","21","22"}))),OR(M31={"02","03","04","05","06","07","31","32","33","34","35","42","52","65","66","91","92"}),AND(OR(M31={"55","56","57"}),T31&lt;&gt;"74"),OR(T31={"72","73"})),0,AA31/100))</f>
        <v>0</v>
      </c>
      <c r="AG31" s="85">
        <f>Data!AA27</f>
        <v>0</v>
      </c>
      <c r="AH31" s="9">
        <f>Worksheets!D784</f>
        <v>0</v>
      </c>
      <c r="AI31" s="86">
        <f t="shared" si="0"/>
        <v>0</v>
      </c>
      <c r="AJ31" s="87">
        <f t="shared" si="1"/>
        <v>0</v>
      </c>
      <c r="AK31" s="74">
        <f t="shared" si="7"/>
        <v>0</v>
      </c>
    </row>
    <row r="32" spans="1:37" x14ac:dyDescent="0.2">
      <c r="A32" s="72">
        <f>Data!F28</f>
        <v>0</v>
      </c>
      <c r="B32" s="88">
        <f>Data!H28</f>
        <v>0</v>
      </c>
      <c r="C32" s="60">
        <f>Worksheets!D812</f>
        <v>0</v>
      </c>
      <c r="D32" s="74">
        <f t="shared" si="2"/>
        <v>0</v>
      </c>
      <c r="E32" s="75">
        <f>Data!J28</f>
        <v>0</v>
      </c>
      <c r="F32" s="61">
        <f>Worksheets!D816</f>
        <v>0</v>
      </c>
      <c r="G32" s="74">
        <f t="shared" si="3"/>
        <v>0</v>
      </c>
      <c r="H32" s="76">
        <f>Data!L28</f>
        <v>0</v>
      </c>
      <c r="I32" s="77">
        <f>Data!Q28</f>
        <v>0</v>
      </c>
      <c r="J32" s="77">
        <f>Data!V28</f>
        <v>0</v>
      </c>
      <c r="K32" s="62">
        <f>Worksheets!D818</f>
        <v>0</v>
      </c>
      <c r="L32" s="62">
        <f>Worksheets!D822</f>
        <v>0</v>
      </c>
      <c r="M32" s="62">
        <f>Worksheets!D826</f>
        <v>0</v>
      </c>
      <c r="N32" s="74">
        <f t="shared" si="4"/>
        <v>0</v>
      </c>
      <c r="O32" s="78">
        <f>Data!N28</f>
        <v>0</v>
      </c>
      <c r="P32" s="79">
        <f>Data!S28</f>
        <v>0</v>
      </c>
      <c r="Q32" s="79">
        <f>Data!X28</f>
        <v>0</v>
      </c>
      <c r="R32" s="62">
        <f>Worksheets!D819</f>
        <v>0</v>
      </c>
      <c r="S32" s="62">
        <f>Worksheets!D823</f>
        <v>0</v>
      </c>
      <c r="T32" s="62">
        <f>Worksheets!D827</f>
        <v>0</v>
      </c>
      <c r="U32" s="74">
        <f t="shared" si="5"/>
        <v>0</v>
      </c>
      <c r="V32" s="80">
        <f>Data!P28*100</f>
        <v>0</v>
      </c>
      <c r="W32" s="81">
        <f>Data!U28*100</f>
        <v>0</v>
      </c>
      <c r="X32" s="81">
        <f>Data!Z28*100</f>
        <v>0</v>
      </c>
      <c r="Y32" s="64">
        <f>(Worksheets!D820)*100</f>
        <v>0</v>
      </c>
      <c r="Z32" s="64">
        <f>(Worksheets!D824)*100</f>
        <v>0</v>
      </c>
      <c r="AA32" s="64">
        <f>(Worksheets!D828)*100</f>
        <v>0</v>
      </c>
      <c r="AB32" s="74">
        <f t="shared" si="6"/>
        <v>0</v>
      </c>
      <c r="AC32" s="82">
        <f>Data!I28</f>
        <v>0</v>
      </c>
      <c r="AD32" s="65">
        <f>Worksheets!D813</f>
        <v>0</v>
      </c>
      <c r="AE32" s="83">
        <f>IF(OR(E32={"050","060","070","523","630","635","660","665","670","675","910","919","920","935","950","955","970","M10","U10","W10","WWW","W01","W02","W03","W04","W05","W06","W07","XXX","X01","X02","X03","X04","YYY","Y01","Y02","Y03","Y04","ZZZ"}),0,AC32)*(IF(OR(AND(LEFT(E32,1)="8",NOT(OR(H32={"11","12","15","21","22"}))),OR(H32={"02","03","04","05","06","07","31","32","33","34","35","42","52","65","66","91","92"}),AND(OR(H32={"55","56","57"}),O32&lt;&gt;"74"),OR(O32={"72","73"})),0,V32/100)+IF(OR(AND(LEFT(E32,1)="8",NOT(OR(I32={"11","12","15","21","22"}))),OR(I32={"02","03","04","05","06","07","31","32","33","34","35","42","52","65","66","91","92"}),AND(OR(I32={"55","56","57"}),P32&lt;&gt;"74"),OR(P32={"72","73"})),0,W32/100)+IF(OR(AND(LEFT(E32,1)="8",NOT(OR(J32={"11","12","15","21","22"}))),OR(J32={"02","03","04","05","06","07","31","32","33","34","35","42","52","65","66","91","92"}),AND(OR(J32={"55","56","57"}),Q32&lt;&gt;"74"),OR(Q32={"72","73"})),0,X32/100))</f>
        <v>0</v>
      </c>
      <c r="AF32" s="84">
        <f>IF(OR(F32={"050","060","070","523","630","635","660","665","670","675","910","919","920","935","950","955","970","M10","U10","W10","WWW","W01","W02","W03","W04","W05","W06","W07","XXX","X01","X02","X03","X04","YYY","Y01","Y02","Y03","Y04","ZZZ"}),0,AD32)*(IF(OR(AND(LEFT(F32,1)="8",NOT(OR(K32={"11","12","15","21","22"}))),OR(K32={"02","03","04","05","06","07","31","32","33","34","35","42","52","65","66","91","92"}),AND(OR(K32={"55","56","57"}),R32&lt;&gt;"74"),OR(Q32={"72","73"})),0,Y32/100)+IF(OR(AND(LEFT(F32,1)="8",NOT(OR(L32={"11","12","15","21","22"}))),OR(L32={"02","03","04","05","06","07","31","32","33","34","35","42","52","65","66","91","92"}),AND(OR(L32={"55","56","57"}),S32&lt;&gt;"74"),OR(S32={"72","73"})),0,Z32/100)+IF(OR(AND(LEFT(F32,1)="8",NOT(OR(M32={"11","12","15","21","22"}))),OR(M32={"02","03","04","05","06","07","31","32","33","34","35","42","52","65","66","91","92"}),AND(OR(M32={"55","56","57"}),T32&lt;&gt;"74"),OR(T32={"72","73"})),0,AA32/100))</f>
        <v>0</v>
      </c>
      <c r="AG32" s="85">
        <f>Data!AA28</f>
        <v>0</v>
      </c>
      <c r="AH32" s="9">
        <f>Worksheets!D815</f>
        <v>0</v>
      </c>
      <c r="AI32" s="86">
        <f t="shared" si="0"/>
        <v>0</v>
      </c>
      <c r="AJ32" s="87">
        <f t="shared" si="1"/>
        <v>0</v>
      </c>
      <c r="AK32" s="74">
        <f t="shared" si="7"/>
        <v>0</v>
      </c>
    </row>
    <row r="33" spans="1:38" x14ac:dyDescent="0.2">
      <c r="A33" s="72">
        <f>Data!F29</f>
        <v>0</v>
      </c>
      <c r="B33" s="73">
        <f>Data!H29</f>
        <v>0</v>
      </c>
      <c r="C33" s="60">
        <f>Worksheets!D843</f>
        <v>0</v>
      </c>
      <c r="D33" s="74">
        <f t="shared" si="2"/>
        <v>0</v>
      </c>
      <c r="E33" s="75">
        <f>Data!J29</f>
        <v>0</v>
      </c>
      <c r="F33" s="61">
        <f>Worksheets!D847</f>
        <v>0</v>
      </c>
      <c r="G33" s="74">
        <f t="shared" si="3"/>
        <v>0</v>
      </c>
      <c r="H33" s="76">
        <f>Data!L29</f>
        <v>0</v>
      </c>
      <c r="I33" s="77">
        <f>Data!Q29</f>
        <v>0</v>
      </c>
      <c r="J33" s="77">
        <f>Data!V29</f>
        <v>0</v>
      </c>
      <c r="K33" s="62">
        <f>Worksheets!D849</f>
        <v>0</v>
      </c>
      <c r="L33" s="62">
        <f>Worksheets!D853</f>
        <v>0</v>
      </c>
      <c r="M33" s="62">
        <f>Worksheets!D857</f>
        <v>0</v>
      </c>
      <c r="N33" s="74">
        <f t="shared" si="4"/>
        <v>0</v>
      </c>
      <c r="O33" s="78">
        <f>Data!N29</f>
        <v>0</v>
      </c>
      <c r="P33" s="79">
        <f>Data!S29</f>
        <v>0</v>
      </c>
      <c r="Q33" s="79">
        <f>Data!X29</f>
        <v>0</v>
      </c>
      <c r="R33" s="62">
        <f>Worksheets!D850</f>
        <v>0</v>
      </c>
      <c r="S33" s="62">
        <f>Worksheets!D854</f>
        <v>0</v>
      </c>
      <c r="T33" s="62">
        <f>Worksheets!D858</f>
        <v>0</v>
      </c>
      <c r="U33" s="74">
        <f t="shared" si="5"/>
        <v>0</v>
      </c>
      <c r="V33" s="80">
        <f>Data!P29*100</f>
        <v>0</v>
      </c>
      <c r="W33" s="81">
        <f>Data!U29*100</f>
        <v>0</v>
      </c>
      <c r="X33" s="81">
        <f>Data!Z29*100</f>
        <v>0</v>
      </c>
      <c r="Y33" s="64">
        <f>(Worksheets!D851)*100</f>
        <v>0</v>
      </c>
      <c r="Z33" s="64">
        <f>(Worksheets!D855)*100</f>
        <v>0</v>
      </c>
      <c r="AA33" s="64">
        <f>(Worksheets!D859)*100</f>
        <v>0</v>
      </c>
      <c r="AB33" s="74">
        <f t="shared" si="6"/>
        <v>0</v>
      </c>
      <c r="AC33" s="82">
        <f>Data!I29</f>
        <v>0</v>
      </c>
      <c r="AD33" s="65">
        <f>Worksheets!D844</f>
        <v>0</v>
      </c>
      <c r="AE33" s="83">
        <f>IF(OR(E33={"050","060","070","523","630","635","660","665","670","675","910","919","920","935","950","955","970","M10","U10","W10","WWW","W01","W02","W03","W04","W05","W06","W07","XXX","X01","X02","X03","X04","YYY","Y01","Y02","Y03","Y04","ZZZ"}),0,AC33)*(IF(OR(AND(LEFT(E33,1)="8",NOT(OR(H33={"11","12","15","21","22"}))),OR(H33={"02","03","04","05","06","07","31","32","33","34","35","42","52","65","66","91","92"}),AND(OR(H33={"55","56","57"}),O33&lt;&gt;"74"),OR(O33={"72","73"})),0,V33/100)+IF(OR(AND(LEFT(E33,1)="8",NOT(OR(I33={"11","12","15","21","22"}))),OR(I33={"02","03","04","05","06","07","31","32","33","34","35","42","52","65","66","91","92"}),AND(OR(I33={"55","56","57"}),P33&lt;&gt;"74"),OR(P33={"72","73"})),0,W33/100)+IF(OR(AND(LEFT(E33,1)="8",NOT(OR(J33={"11","12","15","21","22"}))),OR(J33={"02","03","04","05","06","07","31","32","33","34","35","42","52","65","66","91","92"}),AND(OR(J33={"55","56","57"}),Q33&lt;&gt;"74"),OR(Q33={"72","73"})),0,X33/100))</f>
        <v>0</v>
      </c>
      <c r="AF33" s="84">
        <f>IF(OR(F33={"050","060","070","523","630","635","660","665","670","675","910","919","920","935","950","955","970","M10","U10","W10","WWW","W01","W02","W03","W04","W05","W06","W07","XXX","X01","X02","X03","X04","YYY","Y01","Y02","Y03","Y04","ZZZ"}),0,AD33)*(IF(OR(AND(LEFT(F33,1)="8",NOT(OR(K33={"11","12","15","21","22"}))),OR(K33={"02","03","04","05","06","07","31","32","33","34","35","42","52","65","66","91","92"}),AND(OR(K33={"55","56","57"}),R33&lt;&gt;"74"),OR(Q33={"72","73"})),0,Y33/100)+IF(OR(AND(LEFT(F33,1)="8",NOT(OR(L33={"11","12","15","21","22"}))),OR(L33={"02","03","04","05","06","07","31","32","33","34","35","42","52","65","66","91","92"}),AND(OR(L33={"55","56","57"}),S33&lt;&gt;"74"),OR(S33={"72","73"})),0,Z33/100)+IF(OR(AND(LEFT(F33,1)="8",NOT(OR(M33={"11","12","15","21","22"}))),OR(M33={"02","03","04","05","06","07","31","32","33","34","35","42","52","65","66","91","92"}),AND(OR(M33={"55","56","57"}),T33&lt;&gt;"74"),OR(T33={"72","73"})),0,AA33/100))</f>
        <v>0</v>
      </c>
      <c r="AG33" s="85">
        <f>Data!AA29</f>
        <v>0</v>
      </c>
      <c r="AH33" s="9"/>
      <c r="AI33" s="86">
        <f t="shared" si="0"/>
        <v>0</v>
      </c>
      <c r="AJ33" s="87">
        <f t="shared" si="1"/>
        <v>0</v>
      </c>
      <c r="AK33" s="74">
        <f t="shared" si="7"/>
        <v>0</v>
      </c>
    </row>
    <row r="34" spans="1:38" x14ac:dyDescent="0.2">
      <c r="A34" s="72">
        <f>Data!F30</f>
        <v>0</v>
      </c>
      <c r="B34" s="73">
        <f>Data!H30</f>
        <v>0</v>
      </c>
      <c r="C34" s="60">
        <f>Worksheets!D874</f>
        <v>0</v>
      </c>
      <c r="D34" s="74">
        <f t="shared" si="2"/>
        <v>0</v>
      </c>
      <c r="E34" s="75">
        <f>Data!J30</f>
        <v>0</v>
      </c>
      <c r="F34" s="61">
        <f>Worksheets!D878</f>
        <v>0</v>
      </c>
      <c r="G34" s="74">
        <f t="shared" si="3"/>
        <v>0</v>
      </c>
      <c r="H34" s="76">
        <f>Data!L30</f>
        <v>0</v>
      </c>
      <c r="I34" s="77">
        <f>Data!Q30</f>
        <v>0</v>
      </c>
      <c r="J34" s="77">
        <f>Data!V30</f>
        <v>0</v>
      </c>
      <c r="K34" s="62">
        <f>Worksheets!D880</f>
        <v>0</v>
      </c>
      <c r="L34" s="62">
        <f>Worksheets!D884</f>
        <v>0</v>
      </c>
      <c r="M34" s="62">
        <f>Worksheets!D888</f>
        <v>0</v>
      </c>
      <c r="N34" s="74">
        <f t="shared" si="4"/>
        <v>0</v>
      </c>
      <c r="O34" s="78">
        <f>Data!N30</f>
        <v>0</v>
      </c>
      <c r="P34" s="79">
        <f>Data!S30</f>
        <v>0</v>
      </c>
      <c r="Q34" s="79">
        <f>Data!X30</f>
        <v>0</v>
      </c>
      <c r="R34" s="62">
        <f>Worksheets!D881</f>
        <v>0</v>
      </c>
      <c r="S34" s="62">
        <f>Worksheets!D885</f>
        <v>0</v>
      </c>
      <c r="T34" s="62">
        <f>Worksheets!D889</f>
        <v>0</v>
      </c>
      <c r="U34" s="74">
        <f t="shared" si="5"/>
        <v>0</v>
      </c>
      <c r="V34" s="80">
        <f>Data!P30*100</f>
        <v>0</v>
      </c>
      <c r="W34" s="81">
        <f>Data!U30*100</f>
        <v>0</v>
      </c>
      <c r="X34" s="81">
        <f>Data!Z30*100</f>
        <v>0</v>
      </c>
      <c r="Y34" s="64">
        <f>(Worksheets!D882)*100</f>
        <v>0</v>
      </c>
      <c r="Z34" s="64">
        <f>(Worksheets!D886)*100</f>
        <v>0</v>
      </c>
      <c r="AA34" s="64">
        <f>(Worksheets!D890)*100</f>
        <v>0</v>
      </c>
      <c r="AB34" s="74">
        <f t="shared" si="6"/>
        <v>0</v>
      </c>
      <c r="AC34" s="82">
        <f>Data!I30</f>
        <v>0</v>
      </c>
      <c r="AD34" s="65">
        <f>Worksheets!D875</f>
        <v>0</v>
      </c>
      <c r="AE34" s="83">
        <f>IF(OR(E34={"050","060","070","523","630","635","660","665","670","675","910","919","920","935","950","955","970","M10","U10","W10","WWW","W01","W02","W03","W04","W05","W06","W07","XXX","X01","X02","X03","X04","YYY","Y01","Y02","Y03","Y04","ZZZ"}),0,AC34)*(IF(OR(AND(LEFT(E34,1)="8",NOT(OR(H34={"11","12","15","21","22"}))),OR(H34={"02","03","04","05","06","07","31","32","33","34","35","42","52","65","66","91","92"}),AND(OR(H34={"55","56","57"}),O34&lt;&gt;"74"),OR(O34={"72","73"})),0,V34/100)+IF(OR(AND(LEFT(E34,1)="8",NOT(OR(I34={"11","12","15","21","22"}))),OR(I34={"02","03","04","05","06","07","31","32","33","34","35","42","52","65","66","91","92"}),AND(OR(I34={"55","56","57"}),P34&lt;&gt;"74"),OR(P34={"72","73"})),0,W34/100)+IF(OR(AND(LEFT(E34,1)="8",NOT(OR(J34={"11","12","15","21","22"}))),OR(J34={"02","03","04","05","06","07","31","32","33","34","35","42","52","65","66","91","92"}),AND(OR(J34={"55","56","57"}),Q34&lt;&gt;"74"),OR(Q34={"72","73"})),0,X34/100))</f>
        <v>0</v>
      </c>
      <c r="AF34" s="84">
        <f>IF(OR(F34={"050","060","070","523","630","635","660","665","670","675","910","919","920","935","950","955","970","M10","U10","W10","WWW","W01","W02","W03","W04","W05","W06","W07","XXX","X01","X02","X03","X04","YYY","Y01","Y02","Y03","Y04","ZZZ"}),0,AD34)*(IF(OR(AND(LEFT(F34,1)="8",NOT(OR(K34={"11","12","15","21","22"}))),OR(K34={"02","03","04","05","06","07","31","32","33","34","35","42","52","65","66","91","92"}),AND(OR(K34={"55","56","57"}),R34&lt;&gt;"74"),OR(Q34={"72","73"})),0,Y34/100)+IF(OR(AND(LEFT(F34,1)="8",NOT(OR(L34={"11","12","15","21","22"}))),OR(L34={"02","03","04","05","06","07","31","32","33","34","35","42","52","65","66","91","92"}),AND(OR(L34={"55","56","57"}),S34&lt;&gt;"74"),OR(S34={"72","73"})),0,Z34/100)+IF(OR(AND(LEFT(F34,1)="8",NOT(OR(M34={"11","12","15","21","22"}))),OR(M34={"02","03","04","05","06","07","31","32","33","34","35","42","52","65","66","91","92"}),AND(OR(M34={"55","56","57"}),T34&lt;&gt;"74"),OR(T34={"72","73"})),0,AA34/100))</f>
        <v>0</v>
      </c>
      <c r="AG34" s="85">
        <f>Data!AA30</f>
        <v>0</v>
      </c>
      <c r="AH34" s="9">
        <f>Worksheets!D877</f>
        <v>0</v>
      </c>
      <c r="AI34" s="86">
        <f t="shared" si="0"/>
        <v>0</v>
      </c>
      <c r="AJ34" s="87">
        <f t="shared" si="1"/>
        <v>0</v>
      </c>
      <c r="AK34" s="74">
        <f t="shared" si="7"/>
        <v>0</v>
      </c>
    </row>
    <row r="35" spans="1:38" x14ac:dyDescent="0.2">
      <c r="A35" s="72">
        <f>Data!F31</f>
        <v>0</v>
      </c>
      <c r="B35" s="73">
        <f>Data!H31</f>
        <v>0</v>
      </c>
      <c r="C35" s="60">
        <f>Worksheets!D905</f>
        <v>0</v>
      </c>
      <c r="D35" s="74">
        <f t="shared" si="2"/>
        <v>0</v>
      </c>
      <c r="E35" s="75">
        <f>Data!J31</f>
        <v>0</v>
      </c>
      <c r="F35" s="61">
        <f>Worksheets!D909</f>
        <v>0</v>
      </c>
      <c r="G35" s="74">
        <f t="shared" si="3"/>
        <v>0</v>
      </c>
      <c r="H35" s="76">
        <f>Data!L31</f>
        <v>0</v>
      </c>
      <c r="I35" s="77">
        <f>Data!Q31</f>
        <v>0</v>
      </c>
      <c r="J35" s="77">
        <f>Data!V31</f>
        <v>0</v>
      </c>
      <c r="K35" s="62">
        <f>Worksheets!D911</f>
        <v>0</v>
      </c>
      <c r="L35" s="62">
        <f>Worksheets!D915</f>
        <v>0</v>
      </c>
      <c r="M35" s="62">
        <f>Worksheets!D919</f>
        <v>0</v>
      </c>
      <c r="N35" s="74">
        <f t="shared" si="4"/>
        <v>0</v>
      </c>
      <c r="O35" s="78">
        <f>Data!N31</f>
        <v>0</v>
      </c>
      <c r="P35" s="79">
        <f>Data!S31</f>
        <v>0</v>
      </c>
      <c r="Q35" s="79">
        <f>Data!X31</f>
        <v>0</v>
      </c>
      <c r="R35" s="62">
        <f>Worksheets!D912</f>
        <v>0</v>
      </c>
      <c r="S35" s="62">
        <f>Worksheets!D916</f>
        <v>0</v>
      </c>
      <c r="T35" s="62">
        <f>Worksheets!D920</f>
        <v>0</v>
      </c>
      <c r="U35" s="74">
        <f t="shared" si="5"/>
        <v>0</v>
      </c>
      <c r="V35" s="80">
        <f>Data!P31*100</f>
        <v>0</v>
      </c>
      <c r="W35" s="81">
        <f>Data!U31*100</f>
        <v>0</v>
      </c>
      <c r="X35" s="81">
        <f>Data!Z31*100</f>
        <v>0</v>
      </c>
      <c r="Y35" s="64">
        <f>(Worksheets!D913)*100</f>
        <v>0</v>
      </c>
      <c r="Z35" s="64">
        <f>(Worksheets!D917)*100</f>
        <v>0</v>
      </c>
      <c r="AA35" s="64">
        <f>(Worksheets!D921)*100</f>
        <v>0</v>
      </c>
      <c r="AB35" s="74">
        <f t="shared" si="6"/>
        <v>0</v>
      </c>
      <c r="AC35" s="82">
        <f>Data!I31</f>
        <v>0</v>
      </c>
      <c r="AD35" s="65">
        <f>Worksheets!D906</f>
        <v>0</v>
      </c>
      <c r="AE35" s="83">
        <f>IF(OR(E35={"050","060","070","523","630","635","660","665","670","675","910","919","920","935","950","955","970","M10","U10","W10","WWW","W01","W02","W03","W04","W05","W06","W07","XXX","X01","X02","X03","X04","YYY","Y01","Y02","Y03","Y04","ZZZ"}),0,AC35)*(IF(OR(AND(LEFT(E35,1)="8",NOT(OR(H35={"11","12","15","21","22"}))),OR(H35={"02","03","04","05","06","07","31","32","33","34","35","42","52","65","66","91","92"}),AND(OR(H35={"55","56","57"}),O35&lt;&gt;"74"),OR(O35={"72","73"})),0,V35/100)+IF(OR(AND(LEFT(E35,1)="8",NOT(OR(I35={"11","12","15","21","22"}))),OR(I35={"02","03","04","05","06","07","31","32","33","34","35","42","52","65","66","91","92"}),AND(OR(I35={"55","56","57"}),P35&lt;&gt;"74"),OR(P35={"72","73"})),0,W35/100)+IF(OR(AND(LEFT(E35,1)="8",NOT(OR(J35={"11","12","15","21","22"}))),OR(J35={"02","03","04","05","06","07","31","32","33","34","35","42","52","65","66","91","92"}),AND(OR(J35={"55","56","57"}),Q35&lt;&gt;"74"),OR(Q35={"72","73"})),0,X35/100))</f>
        <v>0</v>
      </c>
      <c r="AF35" s="84">
        <f>IF(OR(F35={"050","060","070","523","630","635","660","665","670","675","910","919","920","935","950","955","970","M10","U10","W10","WWW","W01","W02","W03","W04","W05","W06","W07","XXX","X01","X02","X03","X04","YYY","Y01","Y02","Y03","Y04","ZZZ"}),0,AD35)*(IF(OR(AND(LEFT(F35,1)="8",NOT(OR(K35={"11","12","15","21","22"}))),OR(K35={"02","03","04","05","06","07","31","32","33","34","35","42","52","65","66","91","92"}),AND(OR(K35={"55","56","57"}),R35&lt;&gt;"74"),OR(Q35={"72","73"})),0,Y35/100)+IF(OR(AND(LEFT(F35,1)="8",NOT(OR(L35={"11","12","15","21","22"}))),OR(L35={"02","03","04","05","06","07","31","32","33","34","35","42","52","65","66","91","92"}),AND(OR(L35={"55","56","57"}),S35&lt;&gt;"74"),OR(S35={"72","73"})),0,Z35/100)+IF(OR(AND(LEFT(F35,1)="8",NOT(OR(M35={"11","12","15","21","22"}))),OR(M35={"02","03","04","05","06","07","31","32","33","34","35","42","52","65","66","91","92"}),AND(OR(M35={"55","56","57"}),T35&lt;&gt;"74"),OR(T35={"72","73"})),0,AA35/100))</f>
        <v>0</v>
      </c>
      <c r="AG35" s="85">
        <f>Data!AA31</f>
        <v>0</v>
      </c>
      <c r="AH35" s="9">
        <f>Worksheets!D908</f>
        <v>0</v>
      </c>
      <c r="AI35" s="86">
        <f t="shared" si="0"/>
        <v>0</v>
      </c>
      <c r="AJ35" s="87">
        <f t="shared" si="1"/>
        <v>0</v>
      </c>
      <c r="AK35" s="74">
        <f t="shared" si="7"/>
        <v>0</v>
      </c>
    </row>
    <row r="36" spans="1:38" x14ac:dyDescent="0.2">
      <c r="A36" s="72">
        <f>Data!F32</f>
        <v>0</v>
      </c>
      <c r="B36" s="73">
        <f>Data!H32</f>
        <v>0</v>
      </c>
      <c r="C36" s="60">
        <f>Worksheets!D936</f>
        <v>0</v>
      </c>
      <c r="D36" s="74">
        <f t="shared" si="2"/>
        <v>0</v>
      </c>
      <c r="E36" s="75">
        <f>Data!J32</f>
        <v>0</v>
      </c>
      <c r="F36" s="61">
        <f>Worksheets!D940</f>
        <v>0</v>
      </c>
      <c r="G36" s="74">
        <f t="shared" si="3"/>
        <v>0</v>
      </c>
      <c r="H36" s="76">
        <f>Data!L32</f>
        <v>0</v>
      </c>
      <c r="I36" s="77">
        <f>Data!Q32</f>
        <v>0</v>
      </c>
      <c r="J36" s="77">
        <f>Data!V32</f>
        <v>0</v>
      </c>
      <c r="K36" s="62">
        <f>Worksheets!D942</f>
        <v>0</v>
      </c>
      <c r="L36" s="62">
        <f>Worksheets!D946</f>
        <v>0</v>
      </c>
      <c r="M36" s="62">
        <f>Worksheets!D950</f>
        <v>0</v>
      </c>
      <c r="N36" s="74">
        <f t="shared" si="4"/>
        <v>0</v>
      </c>
      <c r="O36" s="78">
        <f>Data!N32</f>
        <v>0</v>
      </c>
      <c r="P36" s="79">
        <f>Data!S32</f>
        <v>0</v>
      </c>
      <c r="Q36" s="79">
        <f>Data!X32</f>
        <v>0</v>
      </c>
      <c r="R36" s="62">
        <f>Worksheets!D943</f>
        <v>0</v>
      </c>
      <c r="S36" s="62">
        <f>Worksheets!D947</f>
        <v>0</v>
      </c>
      <c r="T36" s="62">
        <f>Worksheets!D951</f>
        <v>0</v>
      </c>
      <c r="U36" s="74">
        <f t="shared" si="5"/>
        <v>0</v>
      </c>
      <c r="V36" s="80">
        <f>Data!P32*100</f>
        <v>0</v>
      </c>
      <c r="W36" s="81">
        <f>Data!U32*100</f>
        <v>0</v>
      </c>
      <c r="X36" s="81">
        <f>Data!Z32*100</f>
        <v>0</v>
      </c>
      <c r="Y36" s="64">
        <f>(Worksheets!D944)*100</f>
        <v>0</v>
      </c>
      <c r="Z36" s="64">
        <f>(Worksheets!D948)*100</f>
        <v>0</v>
      </c>
      <c r="AA36" s="64">
        <f>(Worksheets!D952)*100</f>
        <v>0</v>
      </c>
      <c r="AB36" s="74">
        <f t="shared" si="6"/>
        <v>0</v>
      </c>
      <c r="AC36" s="82">
        <f>Data!I32</f>
        <v>0</v>
      </c>
      <c r="AD36" s="65">
        <f>Worksheets!D937</f>
        <v>0</v>
      </c>
      <c r="AE36" s="83">
        <f>IF(OR(E36={"050","060","070","523","630","635","660","665","670","675","910","919","920","935","950","955","970","M10","U10","W10","WWW","W01","W02","W03","W04","W05","W06","W07","XXX","X01","X02","X03","X04","YYY","Y01","Y02","Y03","Y04","ZZZ"}),0,AC36)*(IF(OR(AND(LEFT(E36,1)="8",NOT(OR(H36={"11","12","15","21","22"}))),OR(H36={"02","03","04","05","06","07","31","32","33","34","35","42","52","65","66","91","92"}),AND(OR(H36={"55","56","57"}),O36&lt;&gt;"74"),OR(O36={"72","73"})),0,V36/100)+IF(OR(AND(LEFT(E36,1)="8",NOT(OR(I36={"11","12","15","21","22"}))),OR(I36={"02","03","04","05","06","07","31","32","33","34","35","42","52","65","66","91","92"}),AND(OR(I36={"55","56","57"}),P36&lt;&gt;"74"),OR(P36={"72","73"})),0,W36/100)+IF(OR(AND(LEFT(E36,1)="8",NOT(OR(J36={"11","12","15","21","22"}))),OR(J36={"02","03","04","05","06","07","31","32","33","34","35","42","52","65","66","91","92"}),AND(OR(J36={"55","56","57"}),Q36&lt;&gt;"74"),OR(Q36={"72","73"})),0,X36/100))</f>
        <v>0</v>
      </c>
      <c r="AF36" s="84">
        <f>IF(OR(F36={"050","060","070","523","630","635","660","665","670","675","910","919","920","935","950","955","970","M10","U10","W10","WWW","W01","W02","W03","W04","W05","W06","W07","XXX","X01","X02","X03","X04","YYY","Y01","Y02","Y03","Y04","ZZZ"}),0,AD36)*(IF(OR(AND(LEFT(F36,1)="8",NOT(OR(K36={"11","12","15","21","22"}))),OR(K36={"02","03","04","05","06","07","31","32","33","34","35","42","52","65","66","91","92"}),AND(OR(K36={"55","56","57"}),R36&lt;&gt;"74"),OR(Q36={"72","73"})),0,Y36/100)+IF(OR(AND(LEFT(F36,1)="8",NOT(OR(L36={"11","12","15","21","22"}))),OR(L36={"02","03","04","05","06","07","31","32","33","34","35","42","52","65","66","91","92"}),AND(OR(L36={"55","56","57"}),S36&lt;&gt;"74"),OR(S36={"72","73"})),0,Z36/100)+IF(OR(AND(LEFT(F36,1)="8",NOT(OR(M36={"11","12","15","21","22"}))),OR(M36={"02","03","04","05","06","07","31","32","33","34","35","42","52","65","66","91","92"}),AND(OR(M36={"55","56","57"}),T36&lt;&gt;"74"),OR(T36={"72","73"})),0,AA36/100))</f>
        <v>0</v>
      </c>
      <c r="AG36" s="85">
        <f>Data!AA32</f>
        <v>0</v>
      </c>
      <c r="AH36" s="9">
        <f>Worksheets!D939</f>
        <v>0</v>
      </c>
      <c r="AI36" s="86">
        <f t="shared" si="0"/>
        <v>0</v>
      </c>
      <c r="AJ36" s="87">
        <f t="shared" si="1"/>
        <v>0</v>
      </c>
      <c r="AK36" s="74">
        <f t="shared" si="7"/>
        <v>0</v>
      </c>
    </row>
    <row r="37" spans="1:38" x14ac:dyDescent="0.2">
      <c r="A37" s="72">
        <f>Data!F33</f>
        <v>0</v>
      </c>
      <c r="B37" s="73">
        <f>Data!H33</f>
        <v>0</v>
      </c>
      <c r="C37" s="60">
        <f>Worksheets!D967</f>
        <v>0</v>
      </c>
      <c r="D37" s="74">
        <f t="shared" si="2"/>
        <v>0</v>
      </c>
      <c r="E37" s="75">
        <f>Data!J33</f>
        <v>0</v>
      </c>
      <c r="F37" s="61">
        <f>Worksheets!D971</f>
        <v>0</v>
      </c>
      <c r="G37" s="74">
        <f t="shared" si="3"/>
        <v>0</v>
      </c>
      <c r="H37" s="76">
        <f>Data!L33</f>
        <v>0</v>
      </c>
      <c r="I37" s="77">
        <f>Data!Q33</f>
        <v>0</v>
      </c>
      <c r="J37" s="77">
        <f>Data!V33</f>
        <v>0</v>
      </c>
      <c r="K37" s="62">
        <f>Worksheets!D973</f>
        <v>0</v>
      </c>
      <c r="L37" s="62">
        <f>Worksheets!D977</f>
        <v>0</v>
      </c>
      <c r="M37" s="62">
        <f>Worksheets!D981</f>
        <v>0</v>
      </c>
      <c r="N37" s="74">
        <f t="shared" si="4"/>
        <v>0</v>
      </c>
      <c r="O37" s="78">
        <f>Data!N33</f>
        <v>0</v>
      </c>
      <c r="P37" s="79">
        <f>Data!S33</f>
        <v>0</v>
      </c>
      <c r="Q37" s="79">
        <f>Data!X33</f>
        <v>0</v>
      </c>
      <c r="R37" s="62">
        <f>Worksheets!D974</f>
        <v>0</v>
      </c>
      <c r="S37" s="62">
        <f>Worksheets!D978</f>
        <v>0</v>
      </c>
      <c r="T37" s="62">
        <f>Worksheets!D982</f>
        <v>0</v>
      </c>
      <c r="U37" s="74">
        <f t="shared" si="5"/>
        <v>0</v>
      </c>
      <c r="V37" s="80">
        <f>Data!P33*100</f>
        <v>0</v>
      </c>
      <c r="W37" s="81">
        <f>Data!U33*100</f>
        <v>0</v>
      </c>
      <c r="X37" s="81">
        <f>Data!Z33*100</f>
        <v>0</v>
      </c>
      <c r="Y37" s="64">
        <f>(Worksheets!D975)*100</f>
        <v>0</v>
      </c>
      <c r="Z37" s="64">
        <f>(Worksheets!D979)*100</f>
        <v>0</v>
      </c>
      <c r="AA37" s="64">
        <f>(Worksheets!D983)*100</f>
        <v>0</v>
      </c>
      <c r="AB37" s="74">
        <f t="shared" si="6"/>
        <v>0</v>
      </c>
      <c r="AC37" s="82">
        <f>Data!I33</f>
        <v>0</v>
      </c>
      <c r="AD37" s="65">
        <f>Worksheets!D968</f>
        <v>0</v>
      </c>
      <c r="AE37" s="83">
        <f>IF(OR(E37={"050","060","070","523","630","635","660","665","670","675","910","919","920","935","950","955","970","M10","U10","W10","WWW","W01","W02","W03","W04","W05","W06","W07","XXX","X01","X02","X03","X04","YYY","Y01","Y02","Y03","Y04","ZZZ"}),0,AC37)*(IF(OR(AND(LEFT(E37,1)="8",NOT(OR(H37={"11","12","15","21","22"}))),OR(H37={"02","03","04","05","06","07","31","32","33","34","35","42","52","65","66","91","92"}),AND(OR(H37={"55","56","57"}),O37&lt;&gt;"74"),OR(O37={"72","73"})),0,V37/100)+IF(OR(AND(LEFT(E37,1)="8",NOT(OR(I37={"11","12","15","21","22"}))),OR(I37={"02","03","04","05","06","07","31","32","33","34","35","42","52","65","66","91","92"}),AND(OR(I37={"55","56","57"}),P37&lt;&gt;"74"),OR(P37={"72","73"})),0,W37/100)+IF(OR(AND(LEFT(E37,1)="8",NOT(OR(J37={"11","12","15","21","22"}))),OR(J37={"02","03","04","05","06","07","31","32","33","34","35","42","52","65","66","91","92"}),AND(OR(J37={"55","56","57"}),Q37&lt;&gt;"74"),OR(Q37={"72","73"})),0,X37/100))</f>
        <v>0</v>
      </c>
      <c r="AF37" s="84">
        <f>IF(OR(F37={"050","060","070","523","630","635","660","665","670","675","910","919","920","935","950","955","970","M10","U10","W10","WWW","W01","W02","W03","W04","W05","W06","W07","XXX","X01","X02","X03","X04","YYY","Y01","Y02","Y03","Y04","ZZZ"}),0,AD37)*(IF(OR(AND(LEFT(F37,1)="8",NOT(OR(K37={"11","12","15","21","22"}))),OR(K37={"02","03","04","05","06","07","31","32","33","34","35","42","52","65","66","91","92"}),AND(OR(K37={"55","56","57"}),R37&lt;&gt;"74"),OR(Q37={"72","73"})),0,Y37/100)+IF(OR(AND(LEFT(F37,1)="8",NOT(OR(L37={"11","12","15","21","22"}))),OR(L37={"02","03","04","05","06","07","31","32","33","34","35","42","52","65","66","91","92"}),AND(OR(L37={"55","56","57"}),S37&lt;&gt;"74"),OR(S37={"72","73"})),0,Z37/100)+IF(OR(AND(LEFT(F37,1)="8",NOT(OR(M37={"11","12","15","21","22"}))),OR(M37={"02","03","04","05","06","07","31","32","33","34","35","42","52","65","66","91","92"}),AND(OR(M37={"55","56","57"}),T37&lt;&gt;"74"),OR(T37={"72","73"})),0,AA37/100))</f>
        <v>0</v>
      </c>
      <c r="AG37" s="85">
        <f>Data!AA33</f>
        <v>0</v>
      </c>
      <c r="AH37" s="9">
        <f>Worksheets!D970</f>
        <v>0</v>
      </c>
      <c r="AI37" s="86">
        <f t="shared" si="0"/>
        <v>0</v>
      </c>
      <c r="AJ37" s="87">
        <f t="shared" si="1"/>
        <v>0</v>
      </c>
      <c r="AK37" s="74">
        <f t="shared" si="7"/>
        <v>0</v>
      </c>
    </row>
    <row r="38" spans="1:38" x14ac:dyDescent="0.2">
      <c r="A38" s="72">
        <f>Data!F34</f>
        <v>0</v>
      </c>
      <c r="B38" s="88">
        <f>Data!H34</f>
        <v>0</v>
      </c>
      <c r="C38" s="60">
        <f>Worksheets!D998</f>
        <v>0</v>
      </c>
      <c r="D38" s="74">
        <f t="shared" si="2"/>
        <v>0</v>
      </c>
      <c r="E38" s="75">
        <f>Data!J34</f>
        <v>0</v>
      </c>
      <c r="F38" s="61">
        <f>Worksheets!D1002</f>
        <v>0</v>
      </c>
      <c r="G38" s="74">
        <f t="shared" si="3"/>
        <v>0</v>
      </c>
      <c r="H38" s="76">
        <f>Data!L34</f>
        <v>0</v>
      </c>
      <c r="I38" s="77">
        <f>Data!Q34</f>
        <v>0</v>
      </c>
      <c r="J38" s="77">
        <f>Data!V34</f>
        <v>0</v>
      </c>
      <c r="K38" s="62">
        <f>Worksheets!D1004</f>
        <v>0</v>
      </c>
      <c r="L38" s="62">
        <f>Worksheets!D1008</f>
        <v>0</v>
      </c>
      <c r="M38" s="62">
        <f>Worksheets!D1012</f>
        <v>0</v>
      </c>
      <c r="N38" s="74">
        <f t="shared" si="4"/>
        <v>0</v>
      </c>
      <c r="O38" s="78">
        <f>Data!N34</f>
        <v>0</v>
      </c>
      <c r="P38" s="79">
        <f>Data!S34</f>
        <v>0</v>
      </c>
      <c r="Q38" s="79">
        <f>Data!X34</f>
        <v>0</v>
      </c>
      <c r="R38" s="62">
        <f>Worksheets!D1005</f>
        <v>0</v>
      </c>
      <c r="S38" s="62">
        <f>Worksheets!D1009</f>
        <v>0</v>
      </c>
      <c r="T38" s="62">
        <f>Worksheets!D1013</f>
        <v>0</v>
      </c>
      <c r="U38" s="74">
        <f t="shared" si="5"/>
        <v>0</v>
      </c>
      <c r="V38" s="80">
        <f>Data!P34*100</f>
        <v>0</v>
      </c>
      <c r="W38" s="81">
        <f>Data!U34*100</f>
        <v>0</v>
      </c>
      <c r="X38" s="81">
        <f>Data!Z34*100</f>
        <v>0</v>
      </c>
      <c r="Y38" s="64">
        <f>(Worksheets!D1006)*100</f>
        <v>0</v>
      </c>
      <c r="Z38" s="64">
        <f>(Worksheets!D1010)*100</f>
        <v>0</v>
      </c>
      <c r="AA38" s="64">
        <f>(Worksheets!D1014)*100</f>
        <v>0</v>
      </c>
      <c r="AB38" s="74">
        <f t="shared" si="6"/>
        <v>0</v>
      </c>
      <c r="AC38" s="82">
        <f>Data!I34</f>
        <v>0</v>
      </c>
      <c r="AD38" s="65">
        <f>Worksheets!D999</f>
        <v>0</v>
      </c>
      <c r="AE38" s="83">
        <f>IF(OR(E38={"050","060","070","523","630","635","660","665","670","675","910","919","920","935","950","955","970","M10","U10","W10","WWW","W01","W02","W03","W04","W05","W06","W07","XXX","X01","X02","X03","X04","YYY","Y01","Y02","Y03","Y04","ZZZ"}),0,AC38)*(IF(OR(AND(LEFT(E38,1)="8",NOT(OR(H38={"11","12","15","21","22"}))),OR(H38={"02","03","04","05","06","07","31","32","33","34","35","42","52","65","66","91","92"}),AND(OR(H38={"55","56","57"}),O38&lt;&gt;"74"),OR(O38={"72","73"})),0,V38/100)+IF(OR(AND(LEFT(E38,1)="8",NOT(OR(I38={"11","12","15","21","22"}))),OR(I38={"02","03","04","05","06","07","31","32","33","34","35","42","52","65","66","91","92"}),AND(OR(I38={"55","56","57"}),P38&lt;&gt;"74"),OR(P38={"72","73"})),0,W38/100)+IF(OR(AND(LEFT(E38,1)="8",NOT(OR(J38={"11","12","15","21","22"}))),OR(J38={"02","03","04","05","06","07","31","32","33","34","35","42","52","65","66","91","92"}),AND(OR(J38={"55","56","57"}),Q38&lt;&gt;"74"),OR(Q38={"72","73"})),0,X38/100))</f>
        <v>0</v>
      </c>
      <c r="AF38" s="84">
        <f>IF(OR(F38={"050","060","070","523","630","635","660","665","670","675","910","919","920","935","950","955","970","M10","U10","W10","WWW","W01","W02","W03","W04","W05","W06","W07","XXX","X01","X02","X03","X04","YYY","Y01","Y02","Y03","Y04","ZZZ"}),0,AD38)*(IF(OR(AND(LEFT(F38,1)="8",NOT(OR(K38={"11","12","15","21","22"}))),OR(K38={"02","03","04","05","06","07","31","32","33","34","35","42","52","65","66","91","92"}),AND(OR(K38={"55","56","57"}),R38&lt;&gt;"74"),OR(Q38={"72","73"})),0,Y38/100)+IF(OR(AND(LEFT(F38,1)="8",NOT(OR(L38={"11","12","15","21","22"}))),OR(L38={"02","03","04","05","06","07","31","32","33","34","35","42","52","65","66","91","92"}),AND(OR(L38={"55","56","57"}),S38&lt;&gt;"74"),OR(S38={"72","73"})),0,Z38/100)+IF(OR(AND(LEFT(F38,1)="8",NOT(OR(M38={"11","12","15","21","22"}))),OR(M38={"02","03","04","05","06","07","31","32","33","34","35","42","52","65","66","91","92"}),AND(OR(M38={"55","56","57"}),T38&lt;&gt;"74"),OR(T38={"72","73"})),0,AA38/100))</f>
        <v>0</v>
      </c>
      <c r="AG38" s="85">
        <f>Data!AA34</f>
        <v>0</v>
      </c>
      <c r="AH38" s="9">
        <f>Worksheets!D1001</f>
        <v>0</v>
      </c>
      <c r="AI38" s="86">
        <f t="shared" si="0"/>
        <v>0</v>
      </c>
      <c r="AJ38" s="87">
        <f t="shared" si="1"/>
        <v>0</v>
      </c>
      <c r="AK38" s="74">
        <f t="shared" si="7"/>
        <v>0</v>
      </c>
    </row>
    <row r="39" spans="1:38" x14ac:dyDescent="0.2">
      <c r="A39" s="72">
        <f>Data!F35</f>
        <v>0</v>
      </c>
      <c r="B39" s="73">
        <f>Data!H35</f>
        <v>0</v>
      </c>
      <c r="C39" s="60">
        <f>Worksheets!D1029</f>
        <v>0</v>
      </c>
      <c r="D39" s="74">
        <f t="shared" si="2"/>
        <v>0</v>
      </c>
      <c r="E39" s="75">
        <f>Data!J35</f>
        <v>0</v>
      </c>
      <c r="F39" s="61">
        <f>Worksheets!D1033</f>
        <v>0</v>
      </c>
      <c r="G39" s="74">
        <f t="shared" si="3"/>
        <v>0</v>
      </c>
      <c r="H39" s="76">
        <f>Data!L35</f>
        <v>0</v>
      </c>
      <c r="I39" s="77">
        <f>Data!Q35</f>
        <v>0</v>
      </c>
      <c r="J39" s="77">
        <f>Data!V35</f>
        <v>0</v>
      </c>
      <c r="K39" s="62">
        <f>Worksheets!D1035</f>
        <v>0</v>
      </c>
      <c r="L39" s="62">
        <f>Worksheets!D1039</f>
        <v>0</v>
      </c>
      <c r="M39" s="62">
        <f>Worksheets!D1043</f>
        <v>0</v>
      </c>
      <c r="N39" s="74">
        <f t="shared" si="4"/>
        <v>0</v>
      </c>
      <c r="O39" s="78">
        <f>Data!N35</f>
        <v>0</v>
      </c>
      <c r="P39" s="79">
        <f>Data!S35</f>
        <v>0</v>
      </c>
      <c r="Q39" s="79">
        <f>Data!X35</f>
        <v>0</v>
      </c>
      <c r="R39" s="62">
        <f>Worksheets!D1036</f>
        <v>0</v>
      </c>
      <c r="S39" s="62">
        <f>Worksheets!D1040</f>
        <v>0</v>
      </c>
      <c r="T39" s="62">
        <f>Worksheets!D1044</f>
        <v>0</v>
      </c>
      <c r="U39" s="74">
        <f t="shared" si="5"/>
        <v>0</v>
      </c>
      <c r="V39" s="80">
        <f>Data!P35*100</f>
        <v>0</v>
      </c>
      <c r="W39" s="81">
        <f>Data!U35*100</f>
        <v>0</v>
      </c>
      <c r="X39" s="81">
        <f>Data!Z35*100</f>
        <v>0</v>
      </c>
      <c r="Y39" s="64">
        <f>(Worksheets!D1037)*100</f>
        <v>0</v>
      </c>
      <c r="Z39" s="64">
        <f>(Worksheets!D1041)*100</f>
        <v>0</v>
      </c>
      <c r="AA39" s="64">
        <f>(Worksheets!D1045)*100</f>
        <v>0</v>
      </c>
      <c r="AB39" s="74">
        <f t="shared" si="6"/>
        <v>0</v>
      </c>
      <c r="AC39" s="82">
        <f>Data!I35</f>
        <v>0</v>
      </c>
      <c r="AD39" s="65">
        <f>Worksheets!D1030</f>
        <v>0</v>
      </c>
      <c r="AE39" s="83">
        <f>IF(OR(E39={"050","060","070","523","630","635","660","665","670","675","910","919","920","935","950","955","970","M10","U10","W10","WWW","W01","W02","W03","W04","W05","W06","W07","XXX","X01","X02","X03","X04","YYY","Y01","Y02","Y03","Y04","ZZZ"}),0,AC39)*(IF(OR(AND(LEFT(E39,1)="8",NOT(OR(H39={"11","12","15","21","22"}))),OR(H39={"02","03","04","05","06","07","31","32","33","34","35","42","52","65","66","91","92"}),AND(OR(H39={"55","56","57"}),O39&lt;&gt;"74"),OR(O39={"72","73"})),0,V39/100)+IF(OR(AND(LEFT(E39,1)="8",NOT(OR(I39={"11","12","15","21","22"}))),OR(I39={"02","03","04","05","06","07","31","32","33","34","35","42","52","65","66","91","92"}),AND(OR(I39={"55","56","57"}),P39&lt;&gt;"74"),OR(P39={"72","73"})),0,W39/100)+IF(OR(AND(LEFT(E39,1)="8",NOT(OR(J39={"11","12","15","21","22"}))),OR(J39={"02","03","04","05","06","07","31","32","33","34","35","42","52","65","66","91","92"}),AND(OR(J39={"55","56","57"}),Q39&lt;&gt;"74"),OR(Q39={"72","73"})),0,X39/100))</f>
        <v>0</v>
      </c>
      <c r="AF39" s="84">
        <f>IF(OR(F39={"050","060","070","523","630","635","660","665","670","675","910","919","920","935","950","955","970","M10","U10","W10","WWW","W01","W02","W03","W04","W05","W06","W07","XXX","X01","X02","X03","X04","YYY","Y01","Y02","Y03","Y04","ZZZ"}),0,AD39)*(IF(OR(AND(LEFT(F39,1)="8",NOT(OR(K39={"11","12","15","21","22"}))),OR(K39={"02","03","04","05","06","07","31","32","33","34","35","42","52","65","66","91","92"}),AND(OR(K39={"55","56","57"}),R39&lt;&gt;"74"),OR(Q39={"72","73"})),0,Y39/100)+IF(OR(AND(LEFT(F39,1)="8",NOT(OR(L39={"11","12","15","21","22"}))),OR(L39={"02","03","04","05","06","07","31","32","33","34","35","42","52","65","66","91","92"}),AND(OR(L39={"55","56","57"}),S39&lt;&gt;"74"),OR(S39={"72","73"})),0,Z39/100)+IF(OR(AND(LEFT(F39,1)="8",NOT(OR(M39={"11","12","15","21","22"}))),OR(M39={"02","03","04","05","06","07","31","32","33","34","35","42","52","65","66","91","92"}),AND(OR(M39={"55","56","57"}),T39&lt;&gt;"74"),OR(T39={"72","73"})),0,AA39/100))</f>
        <v>0</v>
      </c>
      <c r="AG39" s="85">
        <f>Data!AA35</f>
        <v>0</v>
      </c>
      <c r="AH39" s="9">
        <f>Worksheets!D1032</f>
        <v>0</v>
      </c>
      <c r="AI39" s="86">
        <f t="shared" si="0"/>
        <v>0</v>
      </c>
      <c r="AJ39" s="87">
        <f t="shared" si="1"/>
        <v>0</v>
      </c>
      <c r="AK39" s="74">
        <f t="shared" si="7"/>
        <v>0</v>
      </c>
    </row>
    <row r="40" spans="1:38" x14ac:dyDescent="0.2">
      <c r="A40" s="72">
        <f>Data!F36</f>
        <v>0</v>
      </c>
      <c r="B40" s="73">
        <f>Data!H36</f>
        <v>0</v>
      </c>
      <c r="C40" s="60">
        <f>Worksheets!D1060</f>
        <v>0</v>
      </c>
      <c r="D40" s="74">
        <f t="shared" si="2"/>
        <v>0</v>
      </c>
      <c r="E40" s="75">
        <f>Data!J36</f>
        <v>0</v>
      </c>
      <c r="F40" s="61">
        <f>Worksheets!D1064</f>
        <v>0</v>
      </c>
      <c r="G40" s="74">
        <f t="shared" si="3"/>
        <v>0</v>
      </c>
      <c r="H40" s="76">
        <f>Data!L36</f>
        <v>0</v>
      </c>
      <c r="I40" s="77">
        <f>Data!Q36</f>
        <v>0</v>
      </c>
      <c r="J40" s="77">
        <f>Data!V36</f>
        <v>0</v>
      </c>
      <c r="K40" s="62">
        <f>Worksheets!D1066</f>
        <v>0</v>
      </c>
      <c r="L40" s="62">
        <f>Worksheets!D1070</f>
        <v>0</v>
      </c>
      <c r="M40" s="62">
        <f>Worksheets!D1074</f>
        <v>0</v>
      </c>
      <c r="N40" s="74">
        <f t="shared" si="4"/>
        <v>0</v>
      </c>
      <c r="O40" s="78">
        <f>Data!N36</f>
        <v>0</v>
      </c>
      <c r="P40" s="79">
        <f>Data!S36</f>
        <v>0</v>
      </c>
      <c r="Q40" s="79">
        <f>Data!X36</f>
        <v>0</v>
      </c>
      <c r="R40" s="62">
        <f>Worksheets!D1067</f>
        <v>0</v>
      </c>
      <c r="S40" s="62">
        <f>Worksheets!D1071</f>
        <v>0</v>
      </c>
      <c r="T40" s="62">
        <f>Worksheets!D1075</f>
        <v>0</v>
      </c>
      <c r="U40" s="74">
        <f t="shared" si="5"/>
        <v>0</v>
      </c>
      <c r="V40" s="80">
        <f>Data!P36*100</f>
        <v>0</v>
      </c>
      <c r="W40" s="81">
        <f>Data!U36*100</f>
        <v>0</v>
      </c>
      <c r="X40" s="81">
        <f>Data!Z36*100</f>
        <v>0</v>
      </c>
      <c r="Y40" s="64">
        <f>(Worksheets!D1068)*100</f>
        <v>0</v>
      </c>
      <c r="Z40" s="64">
        <f>(Worksheets!D1072)*100</f>
        <v>0</v>
      </c>
      <c r="AA40" s="64">
        <f>(Worksheets!D1076)*100</f>
        <v>0</v>
      </c>
      <c r="AB40" s="74">
        <f t="shared" si="6"/>
        <v>0</v>
      </c>
      <c r="AC40" s="82">
        <f>Data!I36</f>
        <v>0</v>
      </c>
      <c r="AD40" s="65">
        <f>Worksheets!D1061</f>
        <v>0</v>
      </c>
      <c r="AE40" s="83">
        <f>IF(OR(E40={"050","060","070","523","630","635","660","665","670","675","910","919","920","935","950","955","970","M10","U10","W10","WWW","W01","W02","W03","W04","W05","W06","W07","XXX","X01","X02","X03","X04","YYY","Y01","Y02","Y03","Y04","ZZZ"}),0,AC40)*(IF(OR(AND(LEFT(E40,1)="8",NOT(OR(H40={"11","12","15","21","22"}))),OR(H40={"02","03","04","05","06","07","31","32","33","34","35","42","52","65","66","91","92"}),AND(OR(H40={"55","56","57"}),O40&lt;&gt;"74"),OR(O40={"72","73"})),0,V40/100)+IF(OR(AND(LEFT(E40,1)="8",NOT(OR(I40={"11","12","15","21","22"}))),OR(I40={"02","03","04","05","06","07","31","32","33","34","35","42","52","65","66","91","92"}),AND(OR(I40={"55","56","57"}),P40&lt;&gt;"74"),OR(P40={"72","73"})),0,W40/100)+IF(OR(AND(LEFT(E40,1)="8",NOT(OR(J40={"11","12","15","21","22"}))),OR(J40={"02","03","04","05","06","07","31","32","33","34","35","42","52","65","66","91","92"}),AND(OR(J40={"55","56","57"}),Q40&lt;&gt;"74"),OR(Q40={"72","73"})),0,X40/100))</f>
        <v>0</v>
      </c>
      <c r="AF40" s="84">
        <f>IF(OR(F40={"050","060","070","523","630","635","660","665","670","675","910","919","920","935","950","955","970","M10","U10","W10","WWW","W01","W02","W03","W04","W05","W06","W07","XXX","X01","X02","X03","X04","YYY","Y01","Y02","Y03","Y04","ZZZ"}),0,AD40)*(IF(OR(AND(LEFT(F40,1)="8",NOT(OR(K40={"11","12","15","21","22"}))),OR(K40={"02","03","04","05","06","07","31","32","33","34","35","42","52","65","66","91","92"}),AND(OR(K40={"55","56","57"}),R40&lt;&gt;"74"),OR(Q40={"72","73"})),0,Y40/100)+IF(OR(AND(LEFT(F40,1)="8",NOT(OR(L40={"11","12","15","21","22"}))),OR(L40={"02","03","04","05","06","07","31","32","33","34","35","42","52","65","66","91","92"}),AND(OR(L40={"55","56","57"}),S40&lt;&gt;"74"),OR(S40={"72","73"})),0,Z40/100)+IF(OR(AND(LEFT(F40,1)="8",NOT(OR(M40={"11","12","15","21","22"}))),OR(M40={"02","03","04","05","06","07","31","32","33","34","35","42","52","65","66","91","92"}),AND(OR(M40={"55","56","57"}),T40&lt;&gt;"74"),OR(T40={"72","73"})),0,AA40/100))</f>
        <v>0</v>
      </c>
      <c r="AG40" s="85">
        <f>Data!AA36</f>
        <v>0</v>
      </c>
      <c r="AH40" s="9">
        <f>Worksheets!D1063</f>
        <v>0</v>
      </c>
      <c r="AI40" s="86">
        <f t="shared" si="0"/>
        <v>0</v>
      </c>
      <c r="AJ40" s="87">
        <f t="shared" si="1"/>
        <v>0</v>
      </c>
      <c r="AK40" s="74">
        <f t="shared" si="7"/>
        <v>0</v>
      </c>
    </row>
    <row r="41" spans="1:38" x14ac:dyDescent="0.2">
      <c r="A41" s="190" t="s">
        <v>52</v>
      </c>
      <c r="B41" s="191"/>
      <c r="C41" s="192"/>
      <c r="D41" s="89">
        <f>SUM(D6:D40)</f>
        <v>0</v>
      </c>
      <c r="E41" s="90"/>
      <c r="F41" s="91"/>
      <c r="G41" s="89">
        <f>SUM(G6:G40)</f>
        <v>0</v>
      </c>
      <c r="H41" s="90"/>
      <c r="I41" s="92"/>
      <c r="J41" s="92"/>
      <c r="K41" s="92"/>
      <c r="L41" s="92"/>
      <c r="M41" s="91"/>
      <c r="N41" s="89">
        <f>SUM(N6:N40)</f>
        <v>0</v>
      </c>
      <c r="O41" s="90"/>
      <c r="P41" s="92"/>
      <c r="Q41" s="92"/>
      <c r="R41" s="92"/>
      <c r="S41" s="92"/>
      <c r="T41" s="91"/>
      <c r="U41" s="89">
        <f>SUM(U6:U40)</f>
        <v>0</v>
      </c>
      <c r="V41" s="90"/>
      <c r="W41" s="92"/>
      <c r="X41" s="92"/>
      <c r="Y41" s="92"/>
      <c r="Z41" s="92"/>
      <c r="AA41" s="91"/>
      <c r="AB41" s="93">
        <f>SUM(AB6:AB40)</f>
        <v>0</v>
      </c>
      <c r="AC41" s="94">
        <f>SUM(AC6:AC40)</f>
        <v>0</v>
      </c>
      <c r="AD41" s="95">
        <f>SUM(AD6:AD40)</f>
        <v>0</v>
      </c>
      <c r="AE41" s="96">
        <f>SUM(AE6:AE40)</f>
        <v>0</v>
      </c>
      <c r="AF41" s="97">
        <f>SUM(AF6:AF40)</f>
        <v>0</v>
      </c>
      <c r="AG41" s="98"/>
      <c r="AH41" s="99"/>
      <c r="AI41" s="99"/>
      <c r="AJ41" s="100"/>
      <c r="AK41" s="89">
        <f>SUM(AK6:AK40)</f>
        <v>0</v>
      </c>
    </row>
    <row r="42" spans="1:38" x14ac:dyDescent="0.2">
      <c r="A42" s="193"/>
      <c r="B42" s="194"/>
      <c r="C42" s="195"/>
      <c r="D42" s="101"/>
      <c r="E42" s="102"/>
      <c r="F42" s="6"/>
      <c r="G42" s="101"/>
      <c r="H42" s="102"/>
      <c r="I42" s="6"/>
      <c r="J42" s="6"/>
      <c r="K42" s="6"/>
      <c r="L42" s="6"/>
      <c r="M42" s="6"/>
      <c r="N42" s="101"/>
      <c r="O42" s="102"/>
      <c r="P42" s="6"/>
      <c r="Q42" s="6"/>
      <c r="R42" s="6"/>
      <c r="S42" s="6"/>
      <c r="T42" s="6"/>
      <c r="U42" s="101"/>
      <c r="V42" s="102"/>
      <c r="W42" s="6"/>
      <c r="X42" s="6"/>
      <c r="Y42" s="6"/>
      <c r="Z42" s="6"/>
      <c r="AA42" s="6"/>
      <c r="AB42" s="101"/>
      <c r="AC42" s="102"/>
      <c r="AD42" s="103">
        <f>IFERROR(ABS(AD41/AC41-1),0)</f>
        <v>0</v>
      </c>
      <c r="AE42" s="104"/>
      <c r="AF42" s="103">
        <f>IFERROR(ABS(AF41/AE41-1),0)</f>
        <v>0</v>
      </c>
      <c r="AG42" s="105"/>
      <c r="AH42" s="6"/>
      <c r="AI42" s="6"/>
      <c r="AJ42" s="6"/>
      <c r="AK42" s="106"/>
      <c r="AL42" s="107"/>
    </row>
    <row r="43" spans="1:38" x14ac:dyDescent="0.2">
      <c r="A43" s="108" t="s">
        <v>6</v>
      </c>
      <c r="B43" s="109"/>
      <c r="C43" s="110" t="s">
        <v>4</v>
      </c>
      <c r="D43" s="111">
        <f>IF(D41=0,5,IF(D41=1,4,IF(D41&lt;=35-29,3,IF(D41&lt;35,2,1))))</f>
        <v>5</v>
      </c>
      <c r="E43" s="112"/>
      <c r="F43" s="8"/>
      <c r="G43" s="113">
        <f>IF(G41&lt;=2,5,IF(G41=3,4,IF(G41=4,3,IF(G41=5,2,1))))</f>
        <v>5</v>
      </c>
      <c r="H43" s="112"/>
      <c r="I43" s="7"/>
      <c r="J43" s="7"/>
      <c r="K43" s="7"/>
      <c r="L43" s="7"/>
      <c r="M43" s="8"/>
      <c r="N43" s="113">
        <f>IF(N41&lt;=3,5,IF(N41=4,4,IF(N41=5,3,IF(N41=6,2,1))))</f>
        <v>5</v>
      </c>
      <c r="O43" s="112"/>
      <c r="P43" s="7"/>
      <c r="Q43" s="7"/>
      <c r="R43" s="7"/>
      <c r="S43" s="7"/>
      <c r="T43" s="8"/>
      <c r="U43" s="113">
        <f>IF(U41&lt;=3,5,IF(U41=4,4,IF(U41=5,3,IF(U41=6,2,1))))</f>
        <v>5</v>
      </c>
      <c r="V43" s="112"/>
      <c r="W43" s="7"/>
      <c r="X43" s="7"/>
      <c r="Y43" s="7"/>
      <c r="Z43" s="7"/>
      <c r="AA43" s="8"/>
      <c r="AB43" s="113">
        <f>IF(AB41&lt;=3,5,IF(AB41=4,4,IF(AB41=5,3,IF(AB41=6,2,1))))</f>
        <v>5</v>
      </c>
      <c r="AC43" s="112"/>
      <c r="AD43" s="113">
        <f>IF(AD42&lt;=0.05,5,IF(AD42&lt;0.07,4,IF(AD42&lt;0.1,3,IF(AD42&lt;0.15,2,1))))</f>
        <v>5</v>
      </c>
      <c r="AE43" s="114"/>
      <c r="AF43" s="113">
        <f>IF(AF42&lt;=0.05,5,IF(AF42&lt;0.07,4,IF(AF42&lt;0.1,3,IF(AF42&lt;0.15,2,1))))</f>
        <v>5</v>
      </c>
      <c r="AG43" s="112"/>
      <c r="AH43" s="7"/>
      <c r="AI43" s="7"/>
      <c r="AJ43" s="8"/>
      <c r="AK43" s="113">
        <f>IF(AK41=0,5,IF(AK41=1,4,IF(AK41=2,3,IF(AK41=3,2,1))))</f>
        <v>5</v>
      </c>
    </row>
    <row r="44" spans="1:38" ht="61.5" customHeight="1" thickBot="1" x14ac:dyDescent="0.25">
      <c r="A44" s="180" t="s">
        <v>490</v>
      </c>
      <c r="B44" s="181"/>
      <c r="C44" s="157" t="str">
        <f>"Goal A: "&amp;VLOOKUP(D43,Report!B33:I37,2,0)</f>
        <v>Goal A: All rooms’ identifications are posted</v>
      </c>
      <c r="D44" s="158"/>
      <c r="E44" s="157" t="str">
        <f>"Goal B: "&amp;VLOOKUP(G43,Report!B64:I68,2,0)</f>
        <v>Goal B: 2 or fewer sample rooms coded differently than PRT determination</v>
      </c>
      <c r="F44" s="163"/>
      <c r="G44" s="158"/>
      <c r="H44" s="157" t="str">
        <f>"Goal C: "&amp;VLOOKUP(N43,Report!B95:I99,2,0)</f>
        <v>Goal C: 2 or fewer sample rooms coded differently than PRT determination</v>
      </c>
      <c r="I44" s="163"/>
      <c r="J44" s="163"/>
      <c r="K44" s="163"/>
      <c r="L44" s="163"/>
      <c r="M44" s="163"/>
      <c r="N44" s="158"/>
      <c r="O44" s="157" t="str">
        <f>"Goal D: "&amp;VLOOKUP(U43,Report!B126:I130,2,0)</f>
        <v>Goal D: 2 or fewer sample rooms coded differently than PRT determination</v>
      </c>
      <c r="P44" s="163"/>
      <c r="Q44" s="163"/>
      <c r="R44" s="163"/>
      <c r="S44" s="163"/>
      <c r="T44" s="163"/>
      <c r="U44" s="158"/>
      <c r="V44" s="157" t="str">
        <f>"Goal E: "&amp;VLOOKUP(AB43,Report!B157:I161,2,0)</f>
        <v>Goal E: 3 or fewer sample rooms coded differently than PRT determination</v>
      </c>
      <c r="W44" s="163"/>
      <c r="X44" s="163"/>
      <c r="Y44" s="163"/>
      <c r="Z44" s="163"/>
      <c r="AA44" s="163"/>
      <c r="AB44" s="158"/>
      <c r="AC44" s="161" t="str">
        <f>"Goal F: "&amp;VLOOKUP(AF43,Report!B188:I192,2,0)</f>
        <v>Goal F: 4.9% or less deviation between reported and PRT data</v>
      </c>
      <c r="AD44" s="162"/>
      <c r="AE44" s="161" t="str">
        <f>"Goal F: "&amp;VLOOKUP(AF43,Report!B188:C192,2,0)</f>
        <v>Goal F: 4.9% or less deviation between reported and PRT data</v>
      </c>
      <c r="AF44" s="162"/>
      <c r="AG44" s="157" t="str">
        <f>"Goal G: "&amp;VLOOKUP(AK43,Report!B252:I256,2,0)</f>
        <v>Goal G: No rooms deviate between reported and PRT data</v>
      </c>
      <c r="AH44" s="163"/>
      <c r="AI44" s="163"/>
      <c r="AJ44" s="163"/>
      <c r="AK44" s="158"/>
    </row>
  </sheetData>
  <mergeCells count="50">
    <mergeCell ref="A44:B44"/>
    <mergeCell ref="A1:F1"/>
    <mergeCell ref="O1:Q1"/>
    <mergeCell ref="H1:J1"/>
    <mergeCell ref="K1:N1"/>
    <mergeCell ref="D4:D5"/>
    <mergeCell ref="E4:E5"/>
    <mergeCell ref="C3:D3"/>
    <mergeCell ref="A3:B3"/>
    <mergeCell ref="A4:A5"/>
    <mergeCell ref="B4:B5"/>
    <mergeCell ref="C4:C5"/>
    <mergeCell ref="O44:U44"/>
    <mergeCell ref="A41:C41"/>
    <mergeCell ref="A42:C42"/>
    <mergeCell ref="E44:G44"/>
    <mergeCell ref="AG44:AK44"/>
    <mergeCell ref="AC4:AC5"/>
    <mergeCell ref="AC3:AD3"/>
    <mergeCell ref="R1:AB1"/>
    <mergeCell ref="F4:F5"/>
    <mergeCell ref="G4:G5"/>
    <mergeCell ref="N4:N5"/>
    <mergeCell ref="U4:U5"/>
    <mergeCell ref="H4:J4"/>
    <mergeCell ref="K4:M4"/>
    <mergeCell ref="O4:Q4"/>
    <mergeCell ref="R4:T4"/>
    <mergeCell ref="E3:G3"/>
    <mergeCell ref="H3:N3"/>
    <mergeCell ref="O3:U3"/>
    <mergeCell ref="H44:N44"/>
    <mergeCell ref="AG3:AK3"/>
    <mergeCell ref="AG4:AG5"/>
    <mergeCell ref="AH4:AH5"/>
    <mergeCell ref="AI4:AI5"/>
    <mergeCell ref="AJ4:AJ5"/>
    <mergeCell ref="AK4:AK5"/>
    <mergeCell ref="C44:D44"/>
    <mergeCell ref="AE3:AF3"/>
    <mergeCell ref="AC44:AD44"/>
    <mergeCell ref="AE44:AF44"/>
    <mergeCell ref="V44:AB44"/>
    <mergeCell ref="V4:X4"/>
    <mergeCell ref="Y4:AA4"/>
    <mergeCell ref="V3:AB3"/>
    <mergeCell ref="AB4:AB5"/>
    <mergeCell ref="AD4:AD5"/>
    <mergeCell ref="AE4:AE5"/>
    <mergeCell ref="AF4:AF5"/>
  </mergeCells>
  <phoneticPr fontId="1" type="noConversion"/>
  <pageMargins left="0.25" right="0.25" top="0.75" bottom="0.75" header="0.3" footer="0.3"/>
  <pageSetup scale="93" orientation="portrait" r:id="rId1"/>
  <headerFooter alignWithMargins="0"/>
  <colBreaks count="3" manualBreakCount="3">
    <brk id="14" max="43" man="1"/>
    <brk id="28" max="1048575" man="1"/>
    <brk id="32" max="1048575" man="1"/>
  </colBreaks>
  <ignoredErrors>
    <ignoredError sqref="H6:J40 D6 B7:B40 B6 E6 O7:Q40 O6:Q6 D40:E40 G6 D7:E34 G7:G34 N7:N40 U7:X36 U6:X6 H41:N41 D41:G41 O42:S43 AG6 AG7:AG40 O41:AB41 AG43:AK43 AG41:AK41 U40:X40 U39:X39 U38:X38 U37:X37 AB7:AC36 AB6:AC6 AB40:AC40 AB39:AC39 AB38:AC38 AB37:AC37 AI6:AK6 AI7:AK40 AH3:AK3 F3:G3 I3:N3 P3:U3 W3:AB3 AG3 AC3 V3 O3 H3 E3 D35:E35 G35 D36:E36 G36 D37:E37 G37 D38:E38 G38 D39:E39 G39 G40 AE42:AE43 E43:F43 E42:F42 H43:M43 H42:M42 V42:Z43 AC42:AC43 AG42:AJ42 D3"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86"/>
  <sheetViews>
    <sheetView showGridLines="0" topLeftCell="A1024" zoomScaleNormal="100" workbookViewId="0">
      <selection activeCell="D1029" sqref="D1029"/>
    </sheetView>
  </sheetViews>
  <sheetFormatPr defaultRowHeight="14.25" x14ac:dyDescent="0.2"/>
  <cols>
    <col min="1" max="1" width="12.7109375" style="11" customWidth="1"/>
    <col min="2" max="2" width="32" style="11" customWidth="1"/>
    <col min="3" max="4" width="20.42578125" style="11" customWidth="1"/>
    <col min="5" max="5" width="32" style="11" customWidth="1"/>
    <col min="6" max="16384" width="9.140625" style="11"/>
  </cols>
  <sheetData>
    <row r="1" spans="1:12" ht="20.25" customHeight="1" x14ac:dyDescent="0.2">
      <c r="A1" s="58" t="s">
        <v>489</v>
      </c>
      <c r="B1" s="4"/>
      <c r="C1" s="4"/>
      <c r="D1" s="4"/>
      <c r="E1" s="54" t="str">
        <f>"Review Date:  "&amp;TEXT(Data!$C$2,"MM/DD/YYYY")</f>
        <v>Review Date:  01/00/1900</v>
      </c>
    </row>
    <row r="2" spans="1:12" ht="20.25" customHeight="1" x14ac:dyDescent="0.2">
      <c r="A2" s="26" t="str">
        <f>"Institution:  "&amp;Data!$E$2</f>
        <v xml:space="preserve">Institution:  </v>
      </c>
      <c r="B2" s="4"/>
      <c r="C2" s="4"/>
      <c r="D2" s="4"/>
      <c r="E2" s="4"/>
    </row>
    <row r="3" spans="1:12" ht="20.25" customHeight="1" x14ac:dyDescent="0.2">
      <c r="A3" s="26" t="str">
        <f>"Building:  "&amp;Data!$F$2&amp;" - "&amp;Data!$G$2</f>
        <v xml:space="preserve">Building:   - </v>
      </c>
      <c r="B3" s="4"/>
      <c r="C3" s="4"/>
      <c r="D3" s="4"/>
      <c r="E3" s="4"/>
    </row>
    <row r="4" spans="1:12" x14ac:dyDescent="0.2">
      <c r="A4" s="10" t="s">
        <v>1</v>
      </c>
      <c r="C4" s="31" t="s">
        <v>86</v>
      </c>
      <c r="D4" s="45" t="s">
        <v>47</v>
      </c>
    </row>
    <row r="5" spans="1:12" ht="21.75" customHeight="1" x14ac:dyDescent="0.2">
      <c r="A5" s="198" t="s">
        <v>100</v>
      </c>
      <c r="B5" s="199"/>
      <c r="C5" s="52">
        <f>Data!$H$2</f>
        <v>0</v>
      </c>
      <c r="D5" s="46"/>
      <c r="E5" s="41"/>
    </row>
    <row r="6" spans="1:12" ht="21.75" customHeight="1" x14ac:dyDescent="0.2">
      <c r="A6" s="200" t="s">
        <v>91</v>
      </c>
      <c r="B6" s="201"/>
      <c r="C6" s="37">
        <f>Data!$I$2</f>
        <v>0</v>
      </c>
      <c r="D6" s="47"/>
      <c r="E6" s="42"/>
    </row>
    <row r="7" spans="1:12" ht="21.75" customHeight="1" x14ac:dyDescent="0.2">
      <c r="A7" s="200" t="s">
        <v>96</v>
      </c>
      <c r="B7" s="201"/>
      <c r="C7" s="37">
        <f>IF(OR(C9={"050","060","070","523","630","635","660","665","670","675","910","919","920","935","950","955","970","M10","U10","W10","WWW","W01","W02","W03","W04","W05","W06","W07","XXX","X01","X02","X03","X04","YYY","Y01","Y02","Y03","Y04","ZZZ"}),0,C6)*(IF(OR(AND(LEFT(C9,1)="8",NOT(OR(C11={"11","12","15","21","22"}))),OR(C11={"02","03","04","05","06","07","31","32","33","34","35","42","52","65","66","91","92"}),AND(OR(C11={"55","56","57"}),C12&lt;&gt;"74"),OR(C12={"72","73"})),0,C13)+IF(OR(AND(LEFT(C9,1)="8",NOT(OR(C15={"11","12","15","21","22"}))),OR(C15={"02","03","04","05","06","07","31","32","33","34","35","42","52","65","66","91","92"}),AND(OR(C15={"55","56","57"}),C16&lt;&gt;"74"),OR(C16={"72","73"})),0,C17)+IF(OR(AND(LEFT(C9,1)="8",NOT(OR(C19={"11","12","15","21","22"}))),OR(C19={"02","03","04","05","06","07","31","32","33","34","35","42","52","65","66","91","92"}),AND(OR(C19={"55","56","57"}),C20&lt;&gt;"74"),OR(C20={"72","73"})),0,C21))</f>
        <v>0</v>
      </c>
      <c r="D7" s="38">
        <f>IF(OR(D9={"050","060","070","523","630","635","660","665","670","675","910","919","920","935","950","955","970","M10","U10","W10","WWW","W01","W02","W03","W04","W05","W06","W07","XXX","X01","X02","X03","X04","YYY","Y01","Y02","Y03","Y04","ZZZ"}),0,D6)*(IF(OR(AND(LEFT(D9,1)="8",NOT(OR(D11={"11","12","15","21","22"}))),OR(D11={"02","03","04","05","06","07","31","32","33","34","35","42","52","65","66","91","92"}),AND(OR(D11={"55","56","57"}),D12&lt;&gt;"74"),OR(D12={"72","73"})),0,D13)+IF(OR(AND(LEFT(D9,1)="8",NOT(OR(D15={"11","12","15","21","22"}))),OR(D15={"02","03","04","05","06","07","31","32","33","34","35","42","52","65","66","91","92"}),AND(OR(D15={"55","56","57"}),D16&lt;&gt;"74"),OR(D16={"72","73"})),0,D17)+IF(OR(AND(LEFT(D9,1)="8",NOT(OR(D19={"11","12","15","21","22"}))),OR(D19={"02","03","04","05","06","07","31","32","33","34","35","42","52","65","66","91","92"}),AND(OR(D19={"55","56","57"}),D20&lt;&gt;"74"),OR(D20={"72","73"})),0,D21))</f>
        <v>0</v>
      </c>
      <c r="E7" s="42"/>
    </row>
    <row r="8" spans="1:12" ht="21.75" customHeight="1" x14ac:dyDescent="0.2">
      <c r="A8" s="202" t="s">
        <v>102</v>
      </c>
      <c r="B8" s="203"/>
      <c r="C8" s="39">
        <f>Data!$AA$2</f>
        <v>0</v>
      </c>
      <c r="D8" s="48"/>
      <c r="E8" s="43"/>
    </row>
    <row r="9" spans="1:12" ht="41.25" customHeight="1" x14ac:dyDescent="0.2">
      <c r="A9" s="30" t="s">
        <v>53</v>
      </c>
      <c r="B9" s="55" t="str">
        <f>IFERROR(VLOOKUP(C9,Codes!$A$62:$B$185,2,0),"")</f>
        <v/>
      </c>
      <c r="C9" s="53">
        <f>Data!$J$2</f>
        <v>0</v>
      </c>
      <c r="D9" s="49"/>
      <c r="E9" s="56" t="str">
        <f>IFERROR(VLOOKUP(D9,Codes!$A$62:$B$185,2,0),"")</f>
        <v/>
      </c>
    </row>
    <row r="10" spans="1:12" x14ac:dyDescent="0.2">
      <c r="A10" s="33" t="s">
        <v>97</v>
      </c>
      <c r="B10" s="4"/>
      <c r="C10" s="32"/>
      <c r="D10" s="59"/>
      <c r="E10" s="4"/>
    </row>
    <row r="11" spans="1:12" ht="41.25" customHeight="1" x14ac:dyDescent="0.2">
      <c r="A11" s="35" t="s">
        <v>88</v>
      </c>
      <c r="B11" s="55" t="str">
        <f>IFERROR(VLOOKUP(C11,Codes!$A$187:$B$240,2,0),"")</f>
        <v/>
      </c>
      <c r="C11" s="53">
        <f>Data!$L$2</f>
        <v>0</v>
      </c>
      <c r="D11" s="50"/>
      <c r="E11" s="56" t="str">
        <f>IFERROR(VLOOKUP(D11,Codes!$A$187:$B$240,2,0),"")</f>
        <v/>
      </c>
      <c r="L11" s="2"/>
    </row>
    <row r="12" spans="1:12" ht="41.25" customHeight="1" x14ac:dyDescent="0.2">
      <c r="A12" s="36" t="s">
        <v>89</v>
      </c>
      <c r="B12" s="55" t="str">
        <f>IFERROR(VLOOKUP(C12,Codes!$A$2:$B$59,2,0),"")</f>
        <v/>
      </c>
      <c r="C12" s="53">
        <f>Data!$N$2</f>
        <v>0</v>
      </c>
      <c r="D12" s="49"/>
      <c r="E12" s="56" t="str">
        <f>IFERROR(VLOOKUP(D12,Codes!$A$2:$B$59,2,0),"")</f>
        <v/>
      </c>
    </row>
    <row r="13" spans="1:12" ht="21.75" customHeight="1" x14ac:dyDescent="0.2">
      <c r="A13" s="196" t="s">
        <v>3</v>
      </c>
      <c r="B13" s="197"/>
      <c r="C13" s="40">
        <f>Data!$P$2</f>
        <v>0</v>
      </c>
      <c r="D13" s="51"/>
      <c r="E13" s="44"/>
    </row>
    <row r="14" spans="1:12" x14ac:dyDescent="0.2">
      <c r="A14" s="33" t="s">
        <v>98</v>
      </c>
      <c r="B14" s="34"/>
      <c r="C14" s="32"/>
      <c r="D14" s="4"/>
      <c r="E14" s="4"/>
    </row>
    <row r="15" spans="1:12" ht="41.25" customHeight="1" x14ac:dyDescent="0.2">
      <c r="A15" s="35" t="s">
        <v>88</v>
      </c>
      <c r="B15" s="55" t="str">
        <f>IFERROR(VLOOKUP(C15,Codes!$A$187:$B$240,2,0),"")</f>
        <v/>
      </c>
      <c r="C15" s="53">
        <f>Data!$Q$2</f>
        <v>0</v>
      </c>
      <c r="D15" s="49"/>
      <c r="E15" s="56" t="str">
        <f>IFERROR(VLOOKUP(D15,Codes!$A$187:$B$240,2,0),"")</f>
        <v/>
      </c>
    </row>
    <row r="16" spans="1:12" ht="41.25" customHeight="1" x14ac:dyDescent="0.2">
      <c r="A16" s="36" t="s">
        <v>89</v>
      </c>
      <c r="B16" s="55" t="str">
        <f>IFERROR(VLOOKUP(C16,Codes!$A$2:$B$59,2,0),"")</f>
        <v/>
      </c>
      <c r="C16" s="53">
        <f>Data!$S$2</f>
        <v>0</v>
      </c>
      <c r="D16" s="49"/>
      <c r="E16" s="56" t="str">
        <f>IFERROR(VLOOKUP(D16,Codes!$A$2:$B$59,2,0),"")</f>
        <v/>
      </c>
    </row>
    <row r="17" spans="1:5" ht="21.75" customHeight="1" x14ac:dyDescent="0.2">
      <c r="A17" s="196" t="s">
        <v>3</v>
      </c>
      <c r="B17" s="197"/>
      <c r="C17" s="40">
        <f>Data!$U$2</f>
        <v>0</v>
      </c>
      <c r="D17" s="51"/>
      <c r="E17" s="44"/>
    </row>
    <row r="18" spans="1:5" x14ac:dyDescent="0.2">
      <c r="A18" s="33" t="s">
        <v>99</v>
      </c>
      <c r="B18" s="34"/>
      <c r="C18" s="32"/>
      <c r="D18" s="4"/>
      <c r="E18" s="4"/>
    </row>
    <row r="19" spans="1:5" ht="41.25" customHeight="1" x14ac:dyDescent="0.2">
      <c r="A19" s="35" t="s">
        <v>88</v>
      </c>
      <c r="B19" s="55" t="str">
        <f>IFERROR(VLOOKUP(C19,Codes!$A$187:$B$240,2,0),"")</f>
        <v/>
      </c>
      <c r="C19" s="53">
        <f>Data!$V$2</f>
        <v>0</v>
      </c>
      <c r="D19" s="49"/>
      <c r="E19" s="56" t="str">
        <f>IFERROR(VLOOKUP(D19,Codes!$A$187:$B$240,2,0),"")</f>
        <v/>
      </c>
    </row>
    <row r="20" spans="1:5" ht="41.25" customHeight="1" x14ac:dyDescent="0.2">
      <c r="A20" s="36" t="s">
        <v>89</v>
      </c>
      <c r="B20" s="55" t="str">
        <f>IFERROR(VLOOKUP(C20,Codes!$A$2:$B$59,2,0),"")</f>
        <v/>
      </c>
      <c r="C20" s="53">
        <f>Data!$X$2</f>
        <v>0</v>
      </c>
      <c r="D20" s="49"/>
      <c r="E20" s="56" t="str">
        <f>IFERROR(VLOOKUP(D20,Codes!$A$2:$B$59,2,0),"")</f>
        <v/>
      </c>
    </row>
    <row r="21" spans="1:5" ht="21.75" customHeight="1" x14ac:dyDescent="0.2">
      <c r="A21" s="196" t="s">
        <v>3</v>
      </c>
      <c r="B21" s="197"/>
      <c r="C21" s="40">
        <f>Data!$Z$2</f>
        <v>0</v>
      </c>
      <c r="D21" s="51"/>
      <c r="E21" s="44"/>
    </row>
    <row r="22" spans="1:5" x14ac:dyDescent="0.2">
      <c r="A22" s="10" t="s">
        <v>101</v>
      </c>
    </row>
    <row r="23" spans="1:5" x14ac:dyDescent="0.2">
      <c r="A23" s="153"/>
      <c r="B23" s="153"/>
      <c r="C23" s="153"/>
      <c r="D23" s="153"/>
      <c r="E23" s="153"/>
    </row>
    <row r="24" spans="1:5" x14ac:dyDescent="0.2">
      <c r="A24" s="153"/>
      <c r="B24" s="153"/>
      <c r="C24" s="153"/>
      <c r="D24" s="153"/>
      <c r="E24" s="153"/>
    </row>
    <row r="25" spans="1:5" x14ac:dyDescent="0.2">
      <c r="A25" s="153"/>
      <c r="B25" s="153"/>
      <c r="C25" s="153"/>
      <c r="D25" s="153"/>
      <c r="E25" s="153"/>
    </row>
    <row r="26" spans="1:5" x14ac:dyDescent="0.2">
      <c r="A26" s="153"/>
      <c r="B26" s="153"/>
      <c r="C26" s="153"/>
      <c r="D26" s="153"/>
      <c r="E26" s="153"/>
    </row>
    <row r="27" spans="1:5" x14ac:dyDescent="0.2">
      <c r="A27" s="153"/>
      <c r="B27" s="153"/>
      <c r="C27" s="153"/>
      <c r="D27" s="153"/>
      <c r="E27" s="153"/>
    </row>
    <row r="28" spans="1:5" x14ac:dyDescent="0.2">
      <c r="A28" s="153"/>
      <c r="B28" s="153"/>
      <c r="C28" s="153"/>
      <c r="D28" s="153"/>
      <c r="E28" s="153"/>
    </row>
    <row r="29" spans="1:5" x14ac:dyDescent="0.2">
      <c r="A29" s="153"/>
      <c r="B29" s="153"/>
      <c r="C29" s="153"/>
      <c r="D29" s="153"/>
      <c r="E29" s="153"/>
    </row>
    <row r="30" spans="1:5" x14ac:dyDescent="0.2">
      <c r="A30" s="153"/>
      <c r="B30" s="153"/>
      <c r="C30" s="153"/>
      <c r="D30" s="153"/>
      <c r="E30" s="153"/>
    </row>
    <row r="31" spans="1:5" x14ac:dyDescent="0.2">
      <c r="A31" s="130"/>
      <c r="B31" s="130"/>
      <c r="C31" s="130"/>
      <c r="D31" s="130"/>
      <c r="E31" s="130"/>
    </row>
    <row r="32" spans="1:5" x14ac:dyDescent="0.2">
      <c r="E32" s="15" t="str">
        <f>"Page "&amp;Data!$A$2</f>
        <v>Page 1</v>
      </c>
    </row>
    <row r="33" spans="1:12" ht="20.25" customHeight="1" x14ac:dyDescent="0.2">
      <c r="A33" s="26" t="s">
        <v>94</v>
      </c>
      <c r="B33" s="4"/>
      <c r="C33" s="4"/>
      <c r="D33" s="4"/>
      <c r="E33" s="54" t="str">
        <f>"Review Date:  "&amp;TEXT(Data!$C$3,"MM/DD/YYYY")</f>
        <v>Review Date:  01/00/1900</v>
      </c>
    </row>
    <row r="34" spans="1:12" ht="20.25" customHeight="1" x14ac:dyDescent="0.2">
      <c r="A34" s="26" t="str">
        <f>"Institution:  "&amp;Data!$E$3</f>
        <v xml:space="preserve">Institution:  </v>
      </c>
      <c r="B34" s="4"/>
      <c r="C34" s="4"/>
      <c r="D34" s="4"/>
      <c r="E34" s="4"/>
    </row>
    <row r="35" spans="1:12" ht="20.25" customHeight="1" x14ac:dyDescent="0.2">
      <c r="A35" s="26" t="str">
        <f>"Building:  "&amp;Data!$F$3&amp;" - "&amp;Data!$G$3</f>
        <v xml:space="preserve">Building:   - </v>
      </c>
      <c r="B35" s="4"/>
      <c r="C35" s="4"/>
      <c r="D35" s="4"/>
      <c r="E35" s="4"/>
    </row>
    <row r="36" spans="1:12" x14ac:dyDescent="0.2">
      <c r="A36" s="10" t="s">
        <v>1</v>
      </c>
      <c r="C36" s="31" t="s">
        <v>86</v>
      </c>
      <c r="D36" s="45" t="s">
        <v>47</v>
      </c>
    </row>
    <row r="37" spans="1:12" ht="21.75" customHeight="1" x14ac:dyDescent="0.2">
      <c r="A37" s="198" t="s">
        <v>100</v>
      </c>
      <c r="B37" s="199"/>
      <c r="C37" s="52">
        <f>Data!$H$3</f>
        <v>0</v>
      </c>
      <c r="D37" s="46"/>
      <c r="E37" s="41"/>
    </row>
    <row r="38" spans="1:12" ht="21.75" customHeight="1" x14ac:dyDescent="0.2">
      <c r="A38" s="200" t="s">
        <v>91</v>
      </c>
      <c r="B38" s="201"/>
      <c r="C38" s="37">
        <f>Data!$I$3</f>
        <v>0</v>
      </c>
      <c r="D38" s="47"/>
      <c r="E38" s="42"/>
    </row>
    <row r="39" spans="1:12" ht="21.75" customHeight="1" x14ac:dyDescent="0.2">
      <c r="A39" s="200" t="s">
        <v>96</v>
      </c>
      <c r="B39" s="201"/>
      <c r="C39" s="37">
        <f>IF(OR(C41={"050","060","070","523","630","635","660","665","670","675","910","919","920","935","950","955","970","M10","U10","W10","WWW","W01","W02","W03","W04","W05","W06","W07","XXX","X01","X02","X03","X04","YYY","Y01","Y02","Y03","Y04","ZZZ"}),0,C38)*(IF(OR(AND(LEFT(C41,1)="8",NOT(OR(C43={"11","12","15","21","22"}))),OR(C43={"02","03","04","05","06","07","31","32","33","34","35","42","52","65","66","91","92"}),AND(OR(C43={"55","56","57"}),C44&lt;&gt;"74"),OR(C44={"72","73"})),0,C45)+IF(OR(AND(LEFT(C41,1)="8",NOT(OR(C47={"11","12","15","21","22"}))),OR(C47={"02","03","04","05","06","07","31","32","33","34","35","42","52","65","66","91","92"}),AND(OR(C47={"55","56","57"}),C48&lt;&gt;"74"),OR(C48={"72","73"})),0,C49)+IF(OR(AND(LEFT(C41,1)="8",NOT(OR(C51={"11","12","15","21","22"}))),OR(C51={"02","03","04","05","06","07","31","32","33","34","35","42","52","65","66","91","92"}),AND(OR(C51={"55","56","57"}),C52&lt;&gt;"74"),OR(C52={"72","73"})),0,C53))</f>
        <v>0</v>
      </c>
      <c r="D39" s="38">
        <f>IF(OR(D41={"050","060","070","523","630","635","660","665","670","675","910","919","920","935","950","955","970","M10","U10","W10","WWW","W01","W02","W03","W04","W05","W06","W07","XXX","X01","X02","X03","X04","YYY","Y01","Y02","Y03","Y04","ZZZ"}),0,D38)*(IF(OR(AND(LEFT(D41,1)="8",NOT(OR(D43={"11","12","15","21","22"}))),OR(D43={"02","03","04","05","06","07","31","32","33","34","35","42","52","65","66","91","92"}),AND(OR(D43={"55","56","57"}),D44&lt;&gt;"74"),OR(D44={"72","73"})),0,D45)+IF(OR(AND(LEFT(D41,1)="8",NOT(OR(D47={"11","12","15","21","22"}))),OR(D47={"02","03","04","05","06","07","31","32","33","34","35","42","52","65","66","91","92"}),AND(OR(D47={"55","56","57"}),D48&lt;&gt;"74"),OR(D48={"72","73"})),0,D49)+IF(OR(AND(LEFT(D41,1)="8",NOT(OR(D51={"11","12","15","21","22"}))),OR(D51={"02","03","04","05","06","07","31","32","33","34","35","42","52","65","66","91","92"}),AND(OR(D51={"55","56","57"}),D52&lt;&gt;"74"),OR(D52={"72","73"})),0,D53))</f>
        <v>0</v>
      </c>
      <c r="E39" s="42"/>
    </row>
    <row r="40" spans="1:12" ht="21.75" customHeight="1" x14ac:dyDescent="0.2">
      <c r="A40" s="202" t="s">
        <v>102</v>
      </c>
      <c r="B40" s="203"/>
      <c r="C40" s="39">
        <f>Data!$AA$3</f>
        <v>0</v>
      </c>
      <c r="D40" s="48"/>
      <c r="E40" s="43"/>
    </row>
    <row r="41" spans="1:12" ht="41.25" customHeight="1" x14ac:dyDescent="0.2">
      <c r="A41" s="30" t="s">
        <v>53</v>
      </c>
      <c r="B41" s="55" t="str">
        <f>IFERROR(VLOOKUP(C41,Codes!$A$62:$B$185,2,0),"")</f>
        <v/>
      </c>
      <c r="C41" s="53">
        <f>Data!$J$3</f>
        <v>0</v>
      </c>
      <c r="D41" s="49"/>
      <c r="E41" s="56" t="str">
        <f>IFERROR(VLOOKUP(D41,Codes!$A$62:$B$185,2,0),"")</f>
        <v/>
      </c>
    </row>
    <row r="42" spans="1:12" x14ac:dyDescent="0.2">
      <c r="A42" s="33" t="s">
        <v>97</v>
      </c>
      <c r="B42" s="4"/>
      <c r="C42" s="32"/>
      <c r="D42" s="59"/>
      <c r="E42" s="4"/>
    </row>
    <row r="43" spans="1:12" ht="41.25" customHeight="1" x14ac:dyDescent="0.2">
      <c r="A43" s="35" t="s">
        <v>88</v>
      </c>
      <c r="B43" s="55" t="str">
        <f>IFERROR(VLOOKUP(C43,Codes!$A$187:$B$240,2,0),"")</f>
        <v/>
      </c>
      <c r="C43" s="53">
        <f>Data!$L$3</f>
        <v>0</v>
      </c>
      <c r="D43" s="50"/>
      <c r="E43" s="56" t="str">
        <f>IFERROR(VLOOKUP(D43,Codes!$A$187:$B$240,2,0),"")</f>
        <v/>
      </c>
      <c r="L43" s="2"/>
    </row>
    <row r="44" spans="1:12" ht="41.25" customHeight="1" x14ac:dyDescent="0.2">
      <c r="A44" s="36" t="s">
        <v>89</v>
      </c>
      <c r="B44" s="55" t="str">
        <f>IFERROR(VLOOKUP(C44,Codes!$A$2:$B$59,2,0),"")</f>
        <v/>
      </c>
      <c r="C44" s="53">
        <f>Data!$N$3</f>
        <v>0</v>
      </c>
      <c r="D44" s="49"/>
      <c r="E44" s="56" t="str">
        <f>IFERROR(VLOOKUP(D44,Codes!$A$2:$B$59,2,0),"")</f>
        <v/>
      </c>
    </row>
    <row r="45" spans="1:12" ht="21.75" customHeight="1" x14ac:dyDescent="0.2">
      <c r="A45" s="196" t="s">
        <v>3</v>
      </c>
      <c r="B45" s="197"/>
      <c r="C45" s="40">
        <f>Data!$P$3</f>
        <v>0</v>
      </c>
      <c r="D45" s="51"/>
      <c r="E45" s="44"/>
    </row>
    <row r="46" spans="1:12" x14ac:dyDescent="0.2">
      <c r="A46" s="33" t="s">
        <v>98</v>
      </c>
      <c r="B46" s="34"/>
      <c r="C46" s="32"/>
      <c r="D46" s="4"/>
      <c r="E46" s="4"/>
    </row>
    <row r="47" spans="1:12" ht="41.25" customHeight="1" x14ac:dyDescent="0.2">
      <c r="A47" s="35" t="s">
        <v>88</v>
      </c>
      <c r="B47" s="55" t="str">
        <f>IFERROR(VLOOKUP(C47,Codes!$A$187:$B$240,2,0),"")</f>
        <v/>
      </c>
      <c r="C47" s="53">
        <f>Data!$Q$3</f>
        <v>0</v>
      </c>
      <c r="D47" s="49"/>
      <c r="E47" s="56" t="str">
        <f>IFERROR(VLOOKUP(D47,Codes!$A$187:$B$240,2,0),"")</f>
        <v/>
      </c>
    </row>
    <row r="48" spans="1:12" ht="41.25" customHeight="1" x14ac:dyDescent="0.2">
      <c r="A48" s="36" t="s">
        <v>89</v>
      </c>
      <c r="B48" s="55" t="str">
        <f>IFERROR(VLOOKUP(C48,Codes!$A$2:$B$59,2,0),"")</f>
        <v/>
      </c>
      <c r="C48" s="53">
        <f>Data!$S$3</f>
        <v>0</v>
      </c>
      <c r="D48" s="49"/>
      <c r="E48" s="56" t="str">
        <f>IFERROR(VLOOKUP(D48,Codes!$A$2:$B$59,2,0),"")</f>
        <v/>
      </c>
    </row>
    <row r="49" spans="1:5" ht="21.75" customHeight="1" x14ac:dyDescent="0.2">
      <c r="A49" s="196" t="s">
        <v>3</v>
      </c>
      <c r="B49" s="197"/>
      <c r="C49" s="40">
        <f>Data!$U$3</f>
        <v>0</v>
      </c>
      <c r="D49" s="51"/>
      <c r="E49" s="44"/>
    </row>
    <row r="50" spans="1:5" x14ac:dyDescent="0.2">
      <c r="A50" s="33" t="s">
        <v>99</v>
      </c>
      <c r="B50" s="34"/>
      <c r="C50" s="32"/>
      <c r="D50" s="4"/>
      <c r="E50" s="4"/>
    </row>
    <row r="51" spans="1:5" ht="41.25" customHeight="1" x14ac:dyDescent="0.2">
      <c r="A51" s="35" t="s">
        <v>88</v>
      </c>
      <c r="B51" s="55" t="str">
        <f>IFERROR(VLOOKUP(C51,Codes!$A$187:$B$240,2,0),"")</f>
        <v/>
      </c>
      <c r="C51" s="53">
        <f>Data!$V$3</f>
        <v>0</v>
      </c>
      <c r="D51" s="49"/>
      <c r="E51" s="56" t="str">
        <f>IFERROR(VLOOKUP(D51,Codes!$A$187:$B$240,2,0),"")</f>
        <v/>
      </c>
    </row>
    <row r="52" spans="1:5" ht="41.25" customHeight="1" x14ac:dyDescent="0.2">
      <c r="A52" s="36" t="s">
        <v>89</v>
      </c>
      <c r="B52" s="55" t="str">
        <f>IFERROR(VLOOKUP(C52,Codes!$A$2:$B$59,2,0),"")</f>
        <v/>
      </c>
      <c r="C52" s="53">
        <f>Data!$X$3</f>
        <v>0</v>
      </c>
      <c r="D52" s="49"/>
      <c r="E52" s="56" t="str">
        <f>IFERROR(VLOOKUP(D52,Codes!$A$2:$B$59,2,0),"")</f>
        <v/>
      </c>
    </row>
    <row r="53" spans="1:5" ht="21.75" customHeight="1" x14ac:dyDescent="0.2">
      <c r="A53" s="196" t="s">
        <v>3</v>
      </c>
      <c r="B53" s="197"/>
      <c r="C53" s="40">
        <f>Data!$Z$3</f>
        <v>0</v>
      </c>
      <c r="D53" s="51"/>
      <c r="E53" s="44"/>
    </row>
    <row r="54" spans="1:5" x14ac:dyDescent="0.2">
      <c r="A54" s="10" t="s">
        <v>101</v>
      </c>
    </row>
    <row r="55" spans="1:5" x14ac:dyDescent="0.2">
      <c r="A55" s="153"/>
      <c r="B55" s="153"/>
      <c r="C55" s="153"/>
      <c r="D55" s="153"/>
      <c r="E55" s="153"/>
    </row>
    <row r="56" spans="1:5" x14ac:dyDescent="0.2">
      <c r="A56" s="153"/>
      <c r="B56" s="153"/>
      <c r="C56" s="153"/>
      <c r="D56" s="153"/>
      <c r="E56" s="153"/>
    </row>
    <row r="57" spans="1:5" x14ac:dyDescent="0.2">
      <c r="A57" s="153"/>
      <c r="B57" s="153"/>
      <c r="C57" s="153"/>
      <c r="D57" s="153"/>
      <c r="E57" s="153"/>
    </row>
    <row r="58" spans="1:5" x14ac:dyDescent="0.2">
      <c r="A58" s="153"/>
      <c r="B58" s="153"/>
      <c r="C58" s="153"/>
      <c r="D58" s="153"/>
      <c r="E58" s="153"/>
    </row>
    <row r="59" spans="1:5" x14ac:dyDescent="0.2">
      <c r="A59" s="153"/>
      <c r="B59" s="153"/>
      <c r="C59" s="153"/>
      <c r="D59" s="153"/>
      <c r="E59" s="153"/>
    </row>
    <row r="60" spans="1:5" x14ac:dyDescent="0.2">
      <c r="A60" s="153"/>
      <c r="B60" s="153"/>
      <c r="C60" s="153"/>
      <c r="D60" s="153"/>
      <c r="E60" s="153"/>
    </row>
    <row r="61" spans="1:5" x14ac:dyDescent="0.2">
      <c r="A61" s="153"/>
      <c r="B61" s="153"/>
      <c r="C61" s="153"/>
      <c r="D61" s="153"/>
      <c r="E61" s="153"/>
    </row>
    <row r="62" spans="1:5" x14ac:dyDescent="0.2">
      <c r="A62" s="153"/>
      <c r="B62" s="153"/>
      <c r="C62" s="153"/>
      <c r="D62" s="153"/>
      <c r="E62" s="153"/>
    </row>
    <row r="63" spans="1:5" x14ac:dyDescent="0.2">
      <c r="E63" s="15" t="str">
        <f>"Page "&amp;Data!$A$3</f>
        <v>Page 2</v>
      </c>
    </row>
    <row r="64" spans="1:5" ht="20.25" customHeight="1" x14ac:dyDescent="0.2">
      <c r="A64" s="26" t="s">
        <v>94</v>
      </c>
      <c r="B64" s="4"/>
      <c r="C64" s="4"/>
      <c r="D64" s="4"/>
      <c r="E64" s="54" t="str">
        <f>"Review Date:  "&amp;TEXT(Data!$C$4,"MM/DD/YYYY")</f>
        <v>Review Date:  01/00/1900</v>
      </c>
    </row>
    <row r="65" spans="1:12" ht="20.25" customHeight="1" x14ac:dyDescent="0.2">
      <c r="A65" s="26" t="str">
        <f>"Institution:  "&amp;Data!$E$4</f>
        <v xml:space="preserve">Institution:  </v>
      </c>
      <c r="B65" s="4"/>
      <c r="C65" s="4"/>
      <c r="D65" s="4"/>
      <c r="E65" s="4"/>
    </row>
    <row r="66" spans="1:12" ht="20.25" customHeight="1" x14ac:dyDescent="0.2">
      <c r="A66" s="26" t="str">
        <f>"Building:  "&amp;Data!$F$4&amp;" - "&amp;Data!$G$4</f>
        <v xml:space="preserve">Building:   - </v>
      </c>
      <c r="B66" s="4"/>
      <c r="C66" s="4"/>
      <c r="D66" s="4"/>
      <c r="E66" s="4"/>
    </row>
    <row r="67" spans="1:12" x14ac:dyDescent="0.2">
      <c r="A67" s="10" t="s">
        <v>1</v>
      </c>
      <c r="C67" s="31" t="s">
        <v>86</v>
      </c>
      <c r="D67" s="45" t="s">
        <v>47</v>
      </c>
    </row>
    <row r="68" spans="1:12" ht="21.75" customHeight="1" x14ac:dyDescent="0.2">
      <c r="A68" s="198" t="s">
        <v>100</v>
      </c>
      <c r="B68" s="199"/>
      <c r="C68" s="52">
        <f>Data!$H$4</f>
        <v>0</v>
      </c>
      <c r="D68" s="46"/>
      <c r="E68" s="41"/>
    </row>
    <row r="69" spans="1:12" ht="21.75" customHeight="1" x14ac:dyDescent="0.2">
      <c r="A69" s="200" t="s">
        <v>91</v>
      </c>
      <c r="B69" s="201"/>
      <c r="C69" s="37">
        <f>Data!$I$4</f>
        <v>0</v>
      </c>
      <c r="D69" s="47"/>
      <c r="E69" s="42"/>
    </row>
    <row r="70" spans="1:12" ht="21.75" customHeight="1" x14ac:dyDescent="0.2">
      <c r="A70" s="200" t="s">
        <v>96</v>
      </c>
      <c r="B70" s="201"/>
      <c r="C70" s="37">
        <f>IF(OR(C72={"050","060","070","523","630","635","660","665","670","675","910","919","920","935","950","955","970","M10","U10","W10","WWW","W01","W02","W03","W04","W05","W06","W07","XXX","X01","X02","X03","X04","YYY","Y01","Y02","Y03","Y04","ZZZ"}),0,C69)*(IF(OR(AND(LEFT(C72,1)="8",NOT(OR(C74={"11","12","15","21","22"}))),OR(C74={"02","03","04","05","06","07","31","32","33","34","35","42","52","65","66","91","92"}),AND(OR(C74={"55","56","57"}),C75&lt;&gt;"74"),OR(C75={"72","73"})),0,C76)+IF(OR(AND(LEFT(C72,1)="8",NOT(OR(C78={"11","12","15","21","22"}))),OR(C78={"02","03","04","05","06","07","31","32","33","34","35","42","52","65","66","91","92"}),AND(OR(C78={"55","56","57"}),C79&lt;&gt;"74"),OR(C79={"72","73"})),0,C80)+IF(OR(AND(LEFT(C72,1)="8",NOT(OR(C82={"11","12","15","21","22"}))),OR(C82={"02","03","04","05","06","07","31","32","33","34","35","42","52","65","66","91","92"}),AND(OR(C82={"55","56","57"}),C83&lt;&gt;"74"),OR(C83={"72","73"})),0,C84))</f>
        <v>0</v>
      </c>
      <c r="D70" s="38">
        <f>IF(OR(D72={"050","060","070","523","630","635","660","665","670","675","910","919","920","935","950","955","970","M10","U10","W10","WWW","W01","W02","W03","W04","W05","W06","W07","XXX","X01","X02","X03","X04","YYY","Y01","Y02","Y03","Y04","ZZZ"}),0,D69)*(IF(OR(AND(LEFT(D72,1)="8",NOT(OR(D74={"11","12","15","21","22"}))),OR(D74={"02","03","04","05","06","07","31","32","33","34","35","42","52","65","66","91","92"}),AND(OR(D74={"55","56","57"}),D75&lt;&gt;"74"),OR(D75={"72","73"})),0,D76)+IF(OR(AND(LEFT(D72,1)="8",NOT(OR(D78={"11","12","15","21","22"}))),OR(D78={"02","03","04","05","06","07","31","32","33","34","35","42","52","65","66","91","92"}),AND(OR(D78={"55","56","57"}),D79&lt;&gt;"74"),OR(D79={"72","73"})),0,D80)+IF(OR(AND(LEFT(D72,1)="8",NOT(OR(D82={"11","12","15","21","22"}))),OR(D82={"02","03","04","05","06","07","31","32","33","34","35","42","52","65","66","91","92"}),AND(OR(D82={"55","56","57"}),D83&lt;&gt;"74"),OR(D83={"72","73"})),0,D84))</f>
        <v>0</v>
      </c>
      <c r="E70" s="42"/>
    </row>
    <row r="71" spans="1:12" ht="21.75" customHeight="1" x14ac:dyDescent="0.2">
      <c r="A71" s="202" t="s">
        <v>102</v>
      </c>
      <c r="B71" s="203"/>
      <c r="C71" s="39">
        <f>Data!$AA$4</f>
        <v>0</v>
      </c>
      <c r="D71" s="48"/>
      <c r="E71" s="43"/>
    </row>
    <row r="72" spans="1:12" ht="41.25" customHeight="1" x14ac:dyDescent="0.2">
      <c r="A72" s="30" t="s">
        <v>53</v>
      </c>
      <c r="B72" s="55" t="str">
        <f>IFERROR(VLOOKUP(C72,Codes!$A$62:$B$185,2,0),"")</f>
        <v/>
      </c>
      <c r="C72" s="53">
        <f>Data!$J$4</f>
        <v>0</v>
      </c>
      <c r="D72" s="49"/>
      <c r="E72" s="56" t="str">
        <f>IFERROR(VLOOKUP(D72,Codes!$A$62:$B$185,2,0),"")</f>
        <v/>
      </c>
    </row>
    <row r="73" spans="1:12" x14ac:dyDescent="0.2">
      <c r="A73" s="33" t="s">
        <v>97</v>
      </c>
      <c r="B73" s="4"/>
      <c r="C73" s="32"/>
      <c r="D73" s="59"/>
      <c r="E73" s="4"/>
    </row>
    <row r="74" spans="1:12" ht="41.25" customHeight="1" x14ac:dyDescent="0.2">
      <c r="A74" s="35" t="s">
        <v>88</v>
      </c>
      <c r="B74" s="55" t="str">
        <f>IFERROR(VLOOKUP(C74,Codes!$A$187:$B$240,2,0),"")</f>
        <v/>
      </c>
      <c r="C74" s="53">
        <f>Data!$L$4</f>
        <v>0</v>
      </c>
      <c r="D74" s="50"/>
      <c r="E74" s="56" t="str">
        <f>IFERROR(VLOOKUP(D74,Codes!$A$187:$B$240,2,0),"")</f>
        <v/>
      </c>
      <c r="L74" s="2"/>
    </row>
    <row r="75" spans="1:12" ht="41.25" customHeight="1" x14ac:dyDescent="0.2">
      <c r="A75" s="36" t="s">
        <v>89</v>
      </c>
      <c r="B75" s="55" t="str">
        <f>IFERROR(VLOOKUP(C75,Codes!$A$2:$B$59,2,0),"")</f>
        <v/>
      </c>
      <c r="C75" s="53">
        <f>Data!$N$4</f>
        <v>0</v>
      </c>
      <c r="D75" s="49"/>
      <c r="E75" s="56" t="str">
        <f>IFERROR(VLOOKUP(D75,Codes!$A$2:$B$59,2,0),"")</f>
        <v/>
      </c>
    </row>
    <row r="76" spans="1:12" ht="21.75" customHeight="1" x14ac:dyDescent="0.2">
      <c r="A76" s="196" t="s">
        <v>3</v>
      </c>
      <c r="B76" s="197"/>
      <c r="C76" s="40">
        <f>Data!$P$4</f>
        <v>0</v>
      </c>
      <c r="D76" s="51"/>
      <c r="E76" s="44"/>
    </row>
    <row r="77" spans="1:12" x14ac:dyDescent="0.2">
      <c r="A77" s="33" t="s">
        <v>98</v>
      </c>
      <c r="B77" s="34"/>
      <c r="C77" s="32"/>
      <c r="D77" s="4"/>
      <c r="E77" s="4"/>
    </row>
    <row r="78" spans="1:12" ht="41.25" customHeight="1" x14ac:dyDescent="0.2">
      <c r="A78" s="35" t="s">
        <v>88</v>
      </c>
      <c r="B78" s="55" t="str">
        <f>IFERROR(VLOOKUP(C78,Codes!$A$187:$B$240,2,0),"")</f>
        <v/>
      </c>
      <c r="C78" s="53">
        <f>Data!$Q$4</f>
        <v>0</v>
      </c>
      <c r="D78" s="49"/>
      <c r="E78" s="56" t="str">
        <f>IFERROR(VLOOKUP(D78,Codes!$A$187:$B$240,2,0),"")</f>
        <v/>
      </c>
    </row>
    <row r="79" spans="1:12" ht="41.25" customHeight="1" x14ac:dyDescent="0.2">
      <c r="A79" s="36" t="s">
        <v>89</v>
      </c>
      <c r="B79" s="55" t="str">
        <f>IFERROR(VLOOKUP(C79,Codes!$A$2:$B$59,2,0),"")</f>
        <v/>
      </c>
      <c r="C79" s="53">
        <f>Data!$S$4</f>
        <v>0</v>
      </c>
      <c r="D79" s="49"/>
      <c r="E79" s="56" t="str">
        <f>IFERROR(VLOOKUP(D79,Codes!$A$2:$B$59,2,0),"")</f>
        <v/>
      </c>
    </row>
    <row r="80" spans="1:12" ht="21.75" customHeight="1" x14ac:dyDescent="0.2">
      <c r="A80" s="196" t="s">
        <v>3</v>
      </c>
      <c r="B80" s="197"/>
      <c r="C80" s="40">
        <f>Data!$U$4</f>
        <v>0</v>
      </c>
      <c r="D80" s="51"/>
      <c r="E80" s="44"/>
    </row>
    <row r="81" spans="1:5" x14ac:dyDescent="0.2">
      <c r="A81" s="33" t="s">
        <v>99</v>
      </c>
      <c r="B81" s="34"/>
      <c r="C81" s="32"/>
      <c r="D81" s="4"/>
      <c r="E81" s="4"/>
    </row>
    <row r="82" spans="1:5" ht="41.25" customHeight="1" x14ac:dyDescent="0.2">
      <c r="A82" s="35" t="s">
        <v>88</v>
      </c>
      <c r="B82" s="55" t="str">
        <f>IFERROR(VLOOKUP(C82,Codes!$A$187:$B$240,2,0),"")</f>
        <v/>
      </c>
      <c r="C82" s="53">
        <f>Data!$V$4</f>
        <v>0</v>
      </c>
      <c r="D82" s="49"/>
      <c r="E82" s="56" t="str">
        <f>IFERROR(VLOOKUP(D82,Codes!$A$187:$B$240,2,0),"")</f>
        <v/>
      </c>
    </row>
    <row r="83" spans="1:5" ht="41.25" customHeight="1" x14ac:dyDescent="0.2">
      <c r="A83" s="36" t="s">
        <v>89</v>
      </c>
      <c r="B83" s="55" t="str">
        <f>IFERROR(VLOOKUP(C83,Codes!$A$2:$B$59,2,0),"")</f>
        <v/>
      </c>
      <c r="C83" s="53">
        <f>Data!$X$4</f>
        <v>0</v>
      </c>
      <c r="D83" s="49"/>
      <c r="E83" s="56" t="str">
        <f>IFERROR(VLOOKUP(D83,Codes!$A$2:$B$59,2,0),"")</f>
        <v/>
      </c>
    </row>
    <row r="84" spans="1:5" ht="21.75" customHeight="1" x14ac:dyDescent="0.2">
      <c r="A84" s="196" t="s">
        <v>3</v>
      </c>
      <c r="B84" s="197"/>
      <c r="C84" s="40">
        <f>Data!$Z$4</f>
        <v>0</v>
      </c>
      <c r="D84" s="51"/>
      <c r="E84" s="44"/>
    </row>
    <row r="85" spans="1:5" x14ac:dyDescent="0.2">
      <c r="A85" s="10" t="s">
        <v>101</v>
      </c>
    </row>
    <row r="86" spans="1:5" x14ac:dyDescent="0.2">
      <c r="A86" s="153"/>
      <c r="B86" s="153"/>
      <c r="C86" s="153"/>
      <c r="D86" s="153"/>
      <c r="E86" s="153"/>
    </row>
    <row r="87" spans="1:5" x14ac:dyDescent="0.2">
      <c r="A87" s="153"/>
      <c r="B87" s="153"/>
      <c r="C87" s="153"/>
      <c r="D87" s="153"/>
      <c r="E87" s="153"/>
    </row>
    <row r="88" spans="1:5" x14ac:dyDescent="0.2">
      <c r="A88" s="153"/>
      <c r="B88" s="153"/>
      <c r="C88" s="153"/>
      <c r="D88" s="153"/>
      <c r="E88" s="153"/>
    </row>
    <row r="89" spans="1:5" x14ac:dyDescent="0.2">
      <c r="A89" s="153"/>
      <c r="B89" s="153"/>
      <c r="C89" s="153"/>
      <c r="D89" s="153"/>
      <c r="E89" s="153"/>
    </row>
    <row r="90" spans="1:5" x14ac:dyDescent="0.2">
      <c r="A90" s="153"/>
      <c r="B90" s="153"/>
      <c r="C90" s="153"/>
      <c r="D90" s="153"/>
      <c r="E90" s="153"/>
    </row>
    <row r="91" spans="1:5" x14ac:dyDescent="0.2">
      <c r="A91" s="153"/>
      <c r="B91" s="153"/>
      <c r="C91" s="153"/>
      <c r="D91" s="153"/>
      <c r="E91" s="153"/>
    </row>
    <row r="92" spans="1:5" x14ac:dyDescent="0.2">
      <c r="A92" s="153"/>
      <c r="B92" s="153"/>
      <c r="C92" s="153"/>
      <c r="D92" s="153"/>
      <c r="E92" s="153"/>
    </row>
    <row r="93" spans="1:5" x14ac:dyDescent="0.2">
      <c r="A93" s="153"/>
      <c r="B93" s="153"/>
      <c r="C93" s="153"/>
      <c r="D93" s="153"/>
      <c r="E93" s="153"/>
    </row>
    <row r="94" spans="1:5" x14ac:dyDescent="0.2">
      <c r="E94" s="15" t="str">
        <f>"Page "&amp;Data!$A$4</f>
        <v>Page 3</v>
      </c>
    </row>
    <row r="95" spans="1:5" ht="20.25" customHeight="1" x14ac:dyDescent="0.2">
      <c r="A95" s="26" t="s">
        <v>94</v>
      </c>
      <c r="B95" s="4"/>
      <c r="C95" s="4"/>
      <c r="D95" s="4"/>
      <c r="E95" s="54" t="str">
        <f>"Review Date:  "&amp;TEXT(Data!$C$5,"MM/DD/YYYY")</f>
        <v>Review Date:  01/00/1900</v>
      </c>
    </row>
    <row r="96" spans="1:5" ht="20.25" customHeight="1" x14ac:dyDescent="0.2">
      <c r="A96" s="26" t="str">
        <f>"Institution:  "&amp;Data!$E$5</f>
        <v xml:space="preserve">Institution:  </v>
      </c>
      <c r="B96" s="4"/>
      <c r="C96" s="4"/>
      <c r="D96" s="4"/>
      <c r="E96" s="4"/>
    </row>
    <row r="97" spans="1:12" ht="20.25" customHeight="1" x14ac:dyDescent="0.2">
      <c r="A97" s="26" t="str">
        <f>"Building:  "&amp;Data!$F$5&amp;" - "&amp;Data!$G$5</f>
        <v xml:space="preserve">Building:   - </v>
      </c>
      <c r="B97" s="4"/>
      <c r="C97" s="4"/>
      <c r="D97" s="4"/>
      <c r="E97" s="4"/>
    </row>
    <row r="98" spans="1:12" x14ac:dyDescent="0.2">
      <c r="A98" s="10" t="s">
        <v>1</v>
      </c>
      <c r="C98" s="31" t="s">
        <v>86</v>
      </c>
      <c r="D98" s="45" t="s">
        <v>47</v>
      </c>
    </row>
    <row r="99" spans="1:12" ht="21.75" customHeight="1" x14ac:dyDescent="0.2">
      <c r="A99" s="198" t="s">
        <v>100</v>
      </c>
      <c r="B99" s="199"/>
      <c r="C99" s="52">
        <f>Data!$H$5</f>
        <v>0</v>
      </c>
      <c r="D99" s="46"/>
      <c r="E99" s="41"/>
    </row>
    <row r="100" spans="1:12" ht="21.75" customHeight="1" x14ac:dyDescent="0.2">
      <c r="A100" s="200" t="s">
        <v>91</v>
      </c>
      <c r="B100" s="201"/>
      <c r="C100" s="37">
        <f>Data!$I$5</f>
        <v>0</v>
      </c>
      <c r="D100" s="47"/>
      <c r="E100" s="42"/>
    </row>
    <row r="101" spans="1:12" ht="21.75" customHeight="1" x14ac:dyDescent="0.2">
      <c r="A101" s="200" t="s">
        <v>96</v>
      </c>
      <c r="B101" s="201"/>
      <c r="C101" s="37">
        <f>IF(OR(C103={"050","060","070","523","630","635","660","665","670","675","910","919","920","935","950","955","970","M10","U10","W10","WWW","W01","W02","W03","W04","W05","W06","W07","XXX","X01","X02","X03","X04","YYY","Y01","Y02","Y03","Y04","ZZZ"}),0,C100)*(IF(OR(AND(LEFT(C103,1)="8",NOT(OR(C105={"11","12","15","21","22"}))),OR(C105={"02","03","04","05","06","07","31","32","33","34","35","42","52","65","66","91","92"}),AND(OR(C105={"55","56","57"}),C106&lt;&gt;"74"),OR(C106={"72","73"})),0,C107)+IF(OR(AND(LEFT(C103,1)="8",NOT(OR(C109={"11","12","15","21","22"}))),OR(C109={"02","03","04","05","06","07","31","32","33","34","35","42","52","65","66","91","92"}),AND(OR(C109={"55","56","57"}),C110&lt;&gt;"74"),OR(C110={"72","73"})),0,C111)+IF(OR(AND(LEFT(C103,1)="8",NOT(OR(C113={"11","12","15","21","22"}))),OR(C113={"02","03","04","05","06","07","31","32","33","34","35","42","52","65","66","91","92"}),AND(OR(C113={"55","56","57"}),C114&lt;&gt;"74"),OR(C114={"72","73"})),0,C115))</f>
        <v>0</v>
      </c>
      <c r="D101" s="38">
        <f>IF(OR(D103={"050","060","070","523","630","635","660","665","670","675","910","919","920","935","950","955","970","M10","U10","W10","WWW","W01","W02","W03","W04","W05","W06","W07","XXX","X01","X02","X03","X04","YYY","Y01","Y02","Y03","Y04","ZZZ"}),0,D100)*(IF(OR(AND(LEFT(D103,1)="8",NOT(OR(D105={"11","12","15","21","22"}))),OR(D105={"02","03","04","05","06","07","31","32","33","34","35","42","52","65","66","91","92"}),AND(OR(D105={"55","56","57"}),D106&lt;&gt;"74"),OR(D106={"72","73"})),0,D107)+IF(OR(AND(LEFT(D103,1)="8",NOT(OR(D109={"11","12","15","21","22"}))),OR(D109={"02","03","04","05","06","07","31","32","33","34","35","42","52","65","66","91","92"}),AND(OR(D109={"55","56","57"}),D110&lt;&gt;"74"),OR(D110={"72","73"})),0,D111)+IF(OR(AND(LEFT(D103,1)="8",NOT(OR(D113={"11","12","15","21","22"}))),OR(D113={"02","03","04","05","06","07","31","32","33","34","35","42","52","65","66","91","92"}),AND(OR(D113={"55","56","57"}),D114&lt;&gt;"74"),OR(D114={"72","73"})),0,D115))</f>
        <v>0</v>
      </c>
      <c r="E101" s="42"/>
    </row>
    <row r="102" spans="1:12" ht="21.75" customHeight="1" x14ac:dyDescent="0.2">
      <c r="A102" s="202" t="s">
        <v>102</v>
      </c>
      <c r="B102" s="203"/>
      <c r="C102" s="39">
        <f>Data!$AA$5</f>
        <v>0</v>
      </c>
      <c r="D102" s="48"/>
      <c r="E102" s="43"/>
    </row>
    <row r="103" spans="1:12" ht="41.25" customHeight="1" x14ac:dyDescent="0.2">
      <c r="A103" s="30" t="s">
        <v>53</v>
      </c>
      <c r="B103" s="55" t="str">
        <f>IFERROR(VLOOKUP(C103,Codes!$A$62:$B$185,2,0),"")</f>
        <v/>
      </c>
      <c r="C103" s="53">
        <f>Data!$J$5</f>
        <v>0</v>
      </c>
      <c r="D103" s="49"/>
      <c r="E103" s="56" t="str">
        <f>IFERROR(VLOOKUP(D103,Codes!$A$62:$B$185,2,0),"")</f>
        <v/>
      </c>
    </row>
    <row r="104" spans="1:12" x14ac:dyDescent="0.2">
      <c r="A104" s="33" t="s">
        <v>97</v>
      </c>
      <c r="B104" s="4"/>
      <c r="C104" s="32"/>
      <c r="D104" s="59"/>
      <c r="E104" s="4"/>
    </row>
    <row r="105" spans="1:12" ht="41.25" customHeight="1" x14ac:dyDescent="0.2">
      <c r="A105" s="35" t="s">
        <v>88</v>
      </c>
      <c r="B105" s="55" t="str">
        <f>IFERROR(VLOOKUP(C105,Codes!$A$187:$B$240,2,0),"")</f>
        <v/>
      </c>
      <c r="C105" s="53">
        <f>Data!$L$5</f>
        <v>0</v>
      </c>
      <c r="D105" s="50"/>
      <c r="E105" s="56" t="str">
        <f>IFERROR(VLOOKUP(D105,Codes!$A$187:$B$240,2,0),"")</f>
        <v/>
      </c>
      <c r="L105" s="2"/>
    </row>
    <row r="106" spans="1:12" ht="41.25" customHeight="1" x14ac:dyDescent="0.2">
      <c r="A106" s="36" t="s">
        <v>89</v>
      </c>
      <c r="B106" s="55" t="str">
        <f>IFERROR(VLOOKUP(C106,Codes!$A$2:$B$59,2,0),"")</f>
        <v/>
      </c>
      <c r="C106" s="53">
        <f>Data!$N$5</f>
        <v>0</v>
      </c>
      <c r="D106" s="49"/>
      <c r="E106" s="56" t="str">
        <f>IFERROR(VLOOKUP(D106,Codes!$A$2:$B$59,2,0),"")</f>
        <v/>
      </c>
    </row>
    <row r="107" spans="1:12" ht="21.75" customHeight="1" x14ac:dyDescent="0.2">
      <c r="A107" s="196" t="s">
        <v>3</v>
      </c>
      <c r="B107" s="197"/>
      <c r="C107" s="40">
        <f>Data!$P$5</f>
        <v>0</v>
      </c>
      <c r="D107" s="51"/>
      <c r="E107" s="44"/>
    </row>
    <row r="108" spans="1:12" x14ac:dyDescent="0.2">
      <c r="A108" s="33" t="s">
        <v>98</v>
      </c>
      <c r="B108" s="34"/>
      <c r="C108" s="32"/>
      <c r="D108" s="4"/>
      <c r="E108" s="4"/>
    </row>
    <row r="109" spans="1:12" ht="41.25" customHeight="1" x14ac:dyDescent="0.2">
      <c r="A109" s="35" t="s">
        <v>88</v>
      </c>
      <c r="B109" s="55" t="str">
        <f>IFERROR(VLOOKUP(C109,Codes!$A$187:$B$240,2,0),"")</f>
        <v/>
      </c>
      <c r="C109" s="53">
        <f>Data!$Q$5</f>
        <v>0</v>
      </c>
      <c r="D109" s="49"/>
      <c r="E109" s="56" t="str">
        <f>IFERROR(VLOOKUP(D109,Codes!$A$187:$B$240,2,0),"")</f>
        <v/>
      </c>
    </row>
    <row r="110" spans="1:12" ht="41.25" customHeight="1" x14ac:dyDescent="0.2">
      <c r="A110" s="36" t="s">
        <v>89</v>
      </c>
      <c r="B110" s="55" t="str">
        <f>IFERROR(VLOOKUP(C110,Codes!$A$2:$B$59,2,0),"")</f>
        <v/>
      </c>
      <c r="C110" s="53">
        <f>Data!$S$5</f>
        <v>0</v>
      </c>
      <c r="D110" s="49"/>
      <c r="E110" s="56" t="str">
        <f>IFERROR(VLOOKUP(D110,Codes!$A$2:$B$59,2,0),"")</f>
        <v/>
      </c>
    </row>
    <row r="111" spans="1:12" ht="21.75" customHeight="1" x14ac:dyDescent="0.2">
      <c r="A111" s="196" t="s">
        <v>3</v>
      </c>
      <c r="B111" s="197"/>
      <c r="C111" s="40">
        <f>Data!$U$5</f>
        <v>0</v>
      </c>
      <c r="D111" s="51"/>
      <c r="E111" s="44"/>
    </row>
    <row r="112" spans="1:12" x14ac:dyDescent="0.2">
      <c r="A112" s="33" t="s">
        <v>99</v>
      </c>
      <c r="B112" s="34"/>
      <c r="C112" s="32"/>
      <c r="D112" s="4"/>
      <c r="E112" s="4"/>
    </row>
    <row r="113" spans="1:5" ht="41.25" customHeight="1" x14ac:dyDescent="0.2">
      <c r="A113" s="35" t="s">
        <v>88</v>
      </c>
      <c r="B113" s="55" t="str">
        <f>IFERROR(VLOOKUP(C113,Codes!$A$187:$B$240,2,0),"")</f>
        <v/>
      </c>
      <c r="C113" s="53">
        <f>Data!$V$5</f>
        <v>0</v>
      </c>
      <c r="D113" s="49"/>
      <c r="E113" s="56" t="str">
        <f>IFERROR(VLOOKUP(D113,Codes!$A$187:$B$240,2,0),"")</f>
        <v/>
      </c>
    </row>
    <row r="114" spans="1:5" ht="41.25" customHeight="1" x14ac:dyDescent="0.2">
      <c r="A114" s="36" t="s">
        <v>89</v>
      </c>
      <c r="B114" s="55" t="str">
        <f>IFERROR(VLOOKUP(C114,Codes!$A$2:$B$59,2,0),"")</f>
        <v/>
      </c>
      <c r="C114" s="53">
        <f>Data!$X$5</f>
        <v>0</v>
      </c>
      <c r="D114" s="49"/>
      <c r="E114" s="56" t="str">
        <f>IFERROR(VLOOKUP(D114,Codes!$A$2:$B$59,2,0),"")</f>
        <v/>
      </c>
    </row>
    <row r="115" spans="1:5" ht="21.75" customHeight="1" x14ac:dyDescent="0.2">
      <c r="A115" s="196" t="s">
        <v>3</v>
      </c>
      <c r="B115" s="197"/>
      <c r="C115" s="40">
        <f>Data!$Z$5</f>
        <v>0</v>
      </c>
      <c r="D115" s="51"/>
      <c r="E115" s="44"/>
    </row>
    <row r="116" spans="1:5" x14ac:dyDescent="0.2">
      <c r="A116" s="10" t="s">
        <v>101</v>
      </c>
    </row>
    <row r="117" spans="1:5" x14ac:dyDescent="0.2">
      <c r="A117" s="153"/>
      <c r="B117" s="153"/>
      <c r="C117" s="153"/>
      <c r="D117" s="153"/>
      <c r="E117" s="153"/>
    </row>
    <row r="118" spans="1:5" x14ac:dyDescent="0.2">
      <c r="A118" s="153"/>
      <c r="B118" s="153"/>
      <c r="C118" s="153"/>
      <c r="D118" s="153"/>
      <c r="E118" s="153"/>
    </row>
    <row r="119" spans="1:5" x14ac:dyDescent="0.2">
      <c r="A119" s="153"/>
      <c r="B119" s="153"/>
      <c r="C119" s="153"/>
      <c r="D119" s="153"/>
      <c r="E119" s="153"/>
    </row>
    <row r="120" spans="1:5" x14ac:dyDescent="0.2">
      <c r="A120" s="153"/>
      <c r="B120" s="153"/>
      <c r="C120" s="153"/>
      <c r="D120" s="153"/>
      <c r="E120" s="153"/>
    </row>
    <row r="121" spans="1:5" x14ac:dyDescent="0.2">
      <c r="A121" s="153"/>
      <c r="B121" s="153"/>
      <c r="C121" s="153"/>
      <c r="D121" s="153"/>
      <c r="E121" s="153"/>
    </row>
    <row r="122" spans="1:5" x14ac:dyDescent="0.2">
      <c r="A122" s="153"/>
      <c r="B122" s="153"/>
      <c r="C122" s="153"/>
      <c r="D122" s="153"/>
      <c r="E122" s="153"/>
    </row>
    <row r="123" spans="1:5" x14ac:dyDescent="0.2">
      <c r="A123" s="153"/>
      <c r="B123" s="153"/>
      <c r="C123" s="153"/>
      <c r="D123" s="153"/>
      <c r="E123" s="153"/>
    </row>
    <row r="124" spans="1:5" x14ac:dyDescent="0.2">
      <c r="A124" s="153"/>
      <c r="B124" s="153"/>
      <c r="C124" s="153"/>
      <c r="D124" s="153"/>
      <c r="E124" s="153"/>
    </row>
    <row r="125" spans="1:5" x14ac:dyDescent="0.2">
      <c r="E125" s="15" t="str">
        <f>"Page "&amp;Data!$A$5</f>
        <v>Page 4</v>
      </c>
    </row>
    <row r="126" spans="1:5" ht="20.25" customHeight="1" x14ac:dyDescent="0.2">
      <c r="A126" s="26" t="s">
        <v>94</v>
      </c>
      <c r="B126" s="4"/>
      <c r="C126" s="4"/>
      <c r="D126" s="4"/>
      <c r="E126" s="54" t="str">
        <f>"Review Date:  "&amp;TEXT(Data!$C$6,"MM/DD/YYYY")</f>
        <v>Review Date:  01/00/1900</v>
      </c>
    </row>
    <row r="127" spans="1:5" ht="20.25" customHeight="1" x14ac:dyDescent="0.2">
      <c r="A127" s="26" t="str">
        <f>"Institution:  "&amp;Data!$E$6</f>
        <v xml:space="preserve">Institution:  </v>
      </c>
      <c r="B127" s="4"/>
      <c r="C127" s="4"/>
      <c r="D127" s="4"/>
      <c r="E127" s="4"/>
    </row>
    <row r="128" spans="1:5" ht="20.25" customHeight="1" x14ac:dyDescent="0.2">
      <c r="A128" s="26" t="str">
        <f>"Building:  "&amp;Data!$F$6&amp;" - "&amp;Data!$G$6</f>
        <v xml:space="preserve">Building:   - </v>
      </c>
      <c r="B128" s="4"/>
      <c r="C128" s="4"/>
      <c r="D128" s="4"/>
      <c r="E128" s="4"/>
    </row>
    <row r="129" spans="1:12" x14ac:dyDescent="0.2">
      <c r="A129" s="10" t="s">
        <v>1</v>
      </c>
      <c r="C129" s="31" t="s">
        <v>86</v>
      </c>
      <c r="D129" s="45" t="s">
        <v>47</v>
      </c>
    </row>
    <row r="130" spans="1:12" ht="21.75" customHeight="1" x14ac:dyDescent="0.2">
      <c r="A130" s="198" t="s">
        <v>100</v>
      </c>
      <c r="B130" s="199"/>
      <c r="C130" s="52">
        <f>Data!$H$6</f>
        <v>0</v>
      </c>
      <c r="D130" s="46"/>
      <c r="E130" s="41"/>
    </row>
    <row r="131" spans="1:12" ht="21.75" customHeight="1" x14ac:dyDescent="0.2">
      <c r="A131" s="200" t="s">
        <v>91</v>
      </c>
      <c r="B131" s="201"/>
      <c r="C131" s="37">
        <f>Data!$I$6</f>
        <v>0</v>
      </c>
      <c r="D131" s="47"/>
      <c r="E131" s="42"/>
    </row>
    <row r="132" spans="1:12" ht="21.75" customHeight="1" x14ac:dyDescent="0.2">
      <c r="A132" s="200" t="s">
        <v>96</v>
      </c>
      <c r="B132" s="201"/>
      <c r="C132" s="37">
        <f>IF(OR(C134={"050","060","070","523","630","635","660","665","670","675","910","919","920","935","950","955","970","M10","U10","W10","WWW","W01","W02","W03","W04","W05","W06","W07","XXX","X01","X02","X03","X04","YYY","Y01","Y02","Y03","Y04","ZZZ"}),0,C131)*(IF(OR(AND(LEFT(C134,1)="8",NOT(OR(C136={"11","12","15","21","22"}))),OR(C136={"02","03","04","05","06","07","31","32","33","34","35","42","52","65","66","91","92"}),AND(OR(C136={"55","56","57"}),C137&lt;&gt;"74"),OR(C137={"72","73"})),0,C138)+IF(OR(AND(LEFT(C134,1)="8",NOT(OR(C140={"11","12","15","21","22"}))),OR(C140={"02","03","04","05","06","07","31","32","33","34","35","42","52","65","66","91","92"}),AND(OR(C140={"55","56","57"}),C141&lt;&gt;"74"),OR(C141={"72","73"})),0,C142)+IF(OR(AND(LEFT(C134,1)="8",NOT(OR(C144={"11","12","15","21","22"}))),OR(C144={"02","03","04","05","06","07","31","32","33","34","35","42","52","65","66","91","92"}),AND(OR(C144={"55","56","57"}),C145&lt;&gt;"74"),OR(C145={"72","73"})),0,C146))</f>
        <v>0</v>
      </c>
      <c r="D132" s="38">
        <f>IF(OR(D134={"050","060","070","523","630","635","660","665","670","675","910","919","920","935","950","955","970","M10","U10","W10","WWW","W01","W02","W03","W04","W05","W06","W07","XXX","X01","X02","X03","X04","YYY","Y01","Y02","Y03","Y04","ZZZ"}),0,D131)*(IF(OR(AND(LEFT(D134,1)="8",NOT(OR(D136={"11","12","15","21","22"}))),OR(D136={"02","03","04","05","06","07","31","32","33","34","35","42","52","65","66","91","92"}),AND(OR(D136={"55","56","57"}),D137&lt;&gt;"74"),OR(D137={"72","73"})),0,D138)+IF(OR(AND(LEFT(D134,1)="8",NOT(OR(D140={"11","12","15","21","22"}))),OR(D140={"02","03","04","05","06","07","31","32","33","34","35","42","52","65","66","91","92"}),AND(OR(D140={"55","56","57"}),D141&lt;&gt;"74"),OR(D141={"72","73"})),0,D142)+IF(OR(AND(LEFT(D134,1)="8",NOT(OR(D144={"11","12","15","21","22"}))),OR(D144={"02","03","04","05","06","07","31","32","33","34","35","42","52","65","66","91","92"}),AND(OR(D144={"55","56","57"}),D145&lt;&gt;"74"),OR(D145={"72","73"})),0,D146))</f>
        <v>0</v>
      </c>
      <c r="E132" s="42"/>
    </row>
    <row r="133" spans="1:12" ht="21.75" customHeight="1" x14ac:dyDescent="0.2">
      <c r="A133" s="202" t="s">
        <v>102</v>
      </c>
      <c r="B133" s="203"/>
      <c r="C133" s="39">
        <f>Data!$AA$6</f>
        <v>0</v>
      </c>
      <c r="D133" s="48"/>
      <c r="E133" s="43"/>
    </row>
    <row r="134" spans="1:12" ht="41.25" customHeight="1" x14ac:dyDescent="0.2">
      <c r="A134" s="30" t="s">
        <v>53</v>
      </c>
      <c r="B134" s="55" t="str">
        <f>IFERROR(VLOOKUP(C134,Codes!$A$62:$B$185,2,0),"")</f>
        <v/>
      </c>
      <c r="C134" s="53">
        <f>Data!$J$6</f>
        <v>0</v>
      </c>
      <c r="D134" s="49"/>
      <c r="E134" s="56" t="str">
        <f>IFERROR(VLOOKUP(D134,Codes!$A$62:$B$185,2,0),"")</f>
        <v/>
      </c>
    </row>
    <row r="135" spans="1:12" x14ac:dyDescent="0.2">
      <c r="A135" s="33" t="s">
        <v>97</v>
      </c>
      <c r="B135" s="4"/>
      <c r="C135" s="32"/>
      <c r="D135" s="59"/>
      <c r="E135" s="4"/>
    </row>
    <row r="136" spans="1:12" ht="41.25" customHeight="1" x14ac:dyDescent="0.2">
      <c r="A136" s="35" t="s">
        <v>88</v>
      </c>
      <c r="B136" s="55" t="str">
        <f>IFERROR(VLOOKUP(C136,Codes!$A$187:$B$240,2,0),"")</f>
        <v/>
      </c>
      <c r="C136" s="53">
        <f>Data!$L$6</f>
        <v>0</v>
      </c>
      <c r="D136" s="50"/>
      <c r="E136" s="56" t="str">
        <f>IFERROR(VLOOKUP(D136,Codes!$A$187:$B$240,2,0),"")</f>
        <v/>
      </c>
      <c r="L136" s="2"/>
    </row>
    <row r="137" spans="1:12" ht="41.25" customHeight="1" x14ac:dyDescent="0.2">
      <c r="A137" s="36" t="s">
        <v>89</v>
      </c>
      <c r="B137" s="55" t="str">
        <f>IFERROR(VLOOKUP(C137,Codes!$A$2:$B$59,2,0),"")</f>
        <v/>
      </c>
      <c r="C137" s="53">
        <f>Data!$N$6</f>
        <v>0</v>
      </c>
      <c r="D137" s="49"/>
      <c r="E137" s="56" t="str">
        <f>IFERROR(VLOOKUP(D137,Codes!$A$2:$B$59,2,0),"")</f>
        <v/>
      </c>
    </row>
    <row r="138" spans="1:12" ht="21.75" customHeight="1" x14ac:dyDescent="0.2">
      <c r="A138" s="196" t="s">
        <v>3</v>
      </c>
      <c r="B138" s="197"/>
      <c r="C138" s="40">
        <f>Data!$P$6</f>
        <v>0</v>
      </c>
      <c r="D138" s="51"/>
      <c r="E138" s="44"/>
    </row>
    <row r="139" spans="1:12" x14ac:dyDescent="0.2">
      <c r="A139" s="33" t="s">
        <v>98</v>
      </c>
      <c r="B139" s="34"/>
      <c r="C139" s="32"/>
      <c r="D139" s="4"/>
      <c r="E139" s="4"/>
    </row>
    <row r="140" spans="1:12" ht="41.25" customHeight="1" x14ac:dyDescent="0.2">
      <c r="A140" s="35" t="s">
        <v>88</v>
      </c>
      <c r="B140" s="55" t="str">
        <f>IFERROR(VLOOKUP(C140,Codes!$A$187:$B$240,2,0),"")</f>
        <v/>
      </c>
      <c r="C140" s="53">
        <f>Data!$Q$6</f>
        <v>0</v>
      </c>
      <c r="D140" s="49"/>
      <c r="E140" s="56" t="str">
        <f>IFERROR(VLOOKUP(D140,Codes!$A$187:$B$240,2,0),"")</f>
        <v/>
      </c>
    </row>
    <row r="141" spans="1:12" ht="41.25" customHeight="1" x14ac:dyDescent="0.2">
      <c r="A141" s="36" t="s">
        <v>89</v>
      </c>
      <c r="B141" s="55" t="str">
        <f>IFERROR(VLOOKUP(C141,Codes!$A$2:$B$59,2,0),"")</f>
        <v/>
      </c>
      <c r="C141" s="53">
        <f>Data!$S$6</f>
        <v>0</v>
      </c>
      <c r="D141" s="49"/>
      <c r="E141" s="56" t="str">
        <f>IFERROR(VLOOKUP(D141,Codes!$A$2:$B$59,2,0),"")</f>
        <v/>
      </c>
    </row>
    <row r="142" spans="1:12" ht="21.75" customHeight="1" x14ac:dyDescent="0.2">
      <c r="A142" s="196" t="s">
        <v>3</v>
      </c>
      <c r="B142" s="197"/>
      <c r="C142" s="40">
        <f>Data!$U$6</f>
        <v>0</v>
      </c>
      <c r="D142" s="51"/>
      <c r="E142" s="44"/>
    </row>
    <row r="143" spans="1:12" x14ac:dyDescent="0.2">
      <c r="A143" s="33" t="s">
        <v>99</v>
      </c>
      <c r="B143" s="34"/>
      <c r="C143" s="32"/>
      <c r="D143" s="4"/>
      <c r="E143" s="4"/>
    </row>
    <row r="144" spans="1:12" ht="41.25" customHeight="1" x14ac:dyDescent="0.2">
      <c r="A144" s="35" t="s">
        <v>88</v>
      </c>
      <c r="B144" s="55" t="str">
        <f>IFERROR(VLOOKUP(C144,Codes!$A$187:$B$240,2,0),"")</f>
        <v/>
      </c>
      <c r="C144" s="53">
        <f>Data!$V$6</f>
        <v>0</v>
      </c>
      <c r="D144" s="49"/>
      <c r="E144" s="56" t="str">
        <f>IFERROR(VLOOKUP(D144,Codes!$A$187:$B$240,2,0),"")</f>
        <v/>
      </c>
    </row>
    <row r="145" spans="1:5" ht="41.25" customHeight="1" x14ac:dyDescent="0.2">
      <c r="A145" s="36" t="s">
        <v>89</v>
      </c>
      <c r="B145" s="55" t="str">
        <f>IFERROR(VLOOKUP(C145,Codes!$A$2:$B$59,2,0),"")</f>
        <v/>
      </c>
      <c r="C145" s="53">
        <f>Data!$X$6</f>
        <v>0</v>
      </c>
      <c r="D145" s="49"/>
      <c r="E145" s="56" t="str">
        <f>IFERROR(VLOOKUP(D145,Codes!$A$2:$B$59,2,0),"")</f>
        <v/>
      </c>
    </row>
    <row r="146" spans="1:5" ht="21.75" customHeight="1" x14ac:dyDescent="0.2">
      <c r="A146" s="196" t="s">
        <v>3</v>
      </c>
      <c r="B146" s="197"/>
      <c r="C146" s="40">
        <f>Data!$Z$6</f>
        <v>0</v>
      </c>
      <c r="D146" s="51"/>
      <c r="E146" s="44"/>
    </row>
    <row r="147" spans="1:5" x14ac:dyDescent="0.2">
      <c r="A147" s="10" t="s">
        <v>101</v>
      </c>
    </row>
    <row r="148" spans="1:5" x14ac:dyDescent="0.2">
      <c r="A148" s="153"/>
      <c r="B148" s="153"/>
      <c r="C148" s="153"/>
      <c r="D148" s="153"/>
      <c r="E148" s="153"/>
    </row>
    <row r="149" spans="1:5" x14ac:dyDescent="0.2">
      <c r="A149" s="153"/>
      <c r="B149" s="153"/>
      <c r="C149" s="153"/>
      <c r="D149" s="153"/>
      <c r="E149" s="153"/>
    </row>
    <row r="150" spans="1:5" x14ac:dyDescent="0.2">
      <c r="A150" s="153"/>
      <c r="B150" s="153"/>
      <c r="C150" s="153"/>
      <c r="D150" s="153"/>
      <c r="E150" s="153"/>
    </row>
    <row r="151" spans="1:5" x14ac:dyDescent="0.2">
      <c r="A151" s="153"/>
      <c r="B151" s="153"/>
      <c r="C151" s="153"/>
      <c r="D151" s="153"/>
      <c r="E151" s="153"/>
    </row>
    <row r="152" spans="1:5" x14ac:dyDescent="0.2">
      <c r="A152" s="153"/>
      <c r="B152" s="153"/>
      <c r="C152" s="153"/>
      <c r="D152" s="153"/>
      <c r="E152" s="153"/>
    </row>
    <row r="153" spans="1:5" x14ac:dyDescent="0.2">
      <c r="A153" s="153"/>
      <c r="B153" s="153"/>
      <c r="C153" s="153"/>
      <c r="D153" s="153"/>
      <c r="E153" s="153"/>
    </row>
    <row r="154" spans="1:5" x14ac:dyDescent="0.2">
      <c r="A154" s="153"/>
      <c r="B154" s="153"/>
      <c r="C154" s="153"/>
      <c r="D154" s="153"/>
      <c r="E154" s="153"/>
    </row>
    <row r="155" spans="1:5" x14ac:dyDescent="0.2">
      <c r="A155" s="153"/>
      <c r="B155" s="153"/>
      <c r="C155" s="153"/>
      <c r="D155" s="153"/>
      <c r="E155" s="153"/>
    </row>
    <row r="156" spans="1:5" x14ac:dyDescent="0.2">
      <c r="E156" s="15" t="str">
        <f>"Page "&amp;Data!$A$6</f>
        <v>Page 5</v>
      </c>
    </row>
    <row r="157" spans="1:5" ht="20.25" customHeight="1" x14ac:dyDescent="0.2">
      <c r="A157" s="26" t="s">
        <v>94</v>
      </c>
      <c r="B157" s="4"/>
      <c r="C157" s="4"/>
      <c r="D157" s="4"/>
      <c r="E157" s="54" t="str">
        <f>"Review Date:  "&amp;TEXT(Data!$C$7,"MM/DD/YYYY")</f>
        <v>Review Date:  01/00/1900</v>
      </c>
    </row>
    <row r="158" spans="1:5" ht="20.25" customHeight="1" x14ac:dyDescent="0.2">
      <c r="A158" s="26" t="str">
        <f>"Institution:  "&amp;Data!$E$7</f>
        <v xml:space="preserve">Institution:  </v>
      </c>
      <c r="B158" s="4"/>
      <c r="C158" s="4"/>
      <c r="D158" s="4"/>
      <c r="E158" s="4"/>
    </row>
    <row r="159" spans="1:5" ht="20.25" customHeight="1" x14ac:dyDescent="0.2">
      <c r="A159" s="26" t="str">
        <f>"Building:  "&amp;Data!$F$7&amp;" - "&amp;Data!$G$7</f>
        <v xml:space="preserve">Building:   - </v>
      </c>
      <c r="B159" s="4"/>
      <c r="C159" s="4"/>
      <c r="D159" s="4"/>
      <c r="E159" s="4"/>
    </row>
    <row r="160" spans="1:5" x14ac:dyDescent="0.2">
      <c r="A160" s="10" t="s">
        <v>1</v>
      </c>
      <c r="C160" s="31" t="s">
        <v>86</v>
      </c>
      <c r="D160" s="45" t="s">
        <v>47</v>
      </c>
    </row>
    <row r="161" spans="1:12" ht="21.75" customHeight="1" x14ac:dyDescent="0.2">
      <c r="A161" s="198" t="s">
        <v>100</v>
      </c>
      <c r="B161" s="199"/>
      <c r="C161" s="52">
        <f>Data!$H$7</f>
        <v>0</v>
      </c>
      <c r="D161" s="46"/>
      <c r="E161" s="41"/>
    </row>
    <row r="162" spans="1:12" ht="21.75" customHeight="1" x14ac:dyDescent="0.2">
      <c r="A162" s="200" t="s">
        <v>91</v>
      </c>
      <c r="B162" s="201"/>
      <c r="C162" s="37">
        <f>Data!$I$7</f>
        <v>0</v>
      </c>
      <c r="D162" s="47"/>
      <c r="E162" s="42"/>
    </row>
    <row r="163" spans="1:12" ht="21.75" customHeight="1" x14ac:dyDescent="0.2">
      <c r="A163" s="200" t="s">
        <v>96</v>
      </c>
      <c r="B163" s="201"/>
      <c r="C163" s="37">
        <f>IF(OR(C165={"050","060","070","523","630","635","660","665","670","675","910","919","920","935","950","955","970","M10","U10","W10","WWW","W01","W02","W03","W04","W05","W06","W07","XXX","X01","X02","X03","X04","YYY","Y01","Y02","Y03","Y04","ZZZ"}),0,C162)*(IF(OR(AND(LEFT(C165,1)="8",NOT(OR(C167={"11","12","15","21","22"}))),OR(C167={"02","03","04","05","06","07","31","32","33","34","35","42","52","65","66","91","92"}),AND(OR(C167={"55","56","57"}),C168&lt;&gt;"74"),OR(C168={"72","73"})),0,C169)+IF(OR(AND(LEFT(C165,1)="8",NOT(OR(C171={"11","12","15","21","22"}))),OR(C171={"02","03","04","05","06","07","31","32","33","34","35","42","52","65","66","91","92"}),AND(OR(C171={"55","56","57"}),C172&lt;&gt;"74"),OR(C172={"72","73"})),0,C173)+IF(OR(AND(LEFT(C165,1)="8",NOT(OR(C175={"11","12","15","21","22"}))),OR(C175={"02","03","04","05","06","07","31","32","33","34","35","42","52","65","66","91","92"}),AND(OR(C175={"55","56","57"}),C176&lt;&gt;"74"),OR(C176={"72","73"})),0,C177))</f>
        <v>0</v>
      </c>
      <c r="D163" s="38">
        <f>IF(OR(D165={"050","060","070","523","630","635","660","665","670","675","910","919","920","935","950","955","970","M10","U10","W10","WWW","W01","W02","W03","W04","W05","W06","W07","XXX","X01","X02","X03","X04","YYY","Y01","Y02","Y03","Y04","ZZZ"}),0,D162)*(IF(OR(AND(LEFT(D165,1)="8",NOT(OR(D167={"11","12","15","21","22"}))),OR(D167={"02","03","04","05","06","07","31","32","33","34","35","42","52","65","66","91","92"}),AND(OR(D167={"55","56","57"}),D168&lt;&gt;"74"),OR(D168={"72","73"})),0,D169)+IF(OR(AND(LEFT(D165,1)="8",NOT(OR(D171={"11","12","15","21","22"}))),OR(D171={"02","03","04","05","06","07","31","32","33","34","35","42","52","65","66","91","92"}),AND(OR(D171={"55","56","57"}),D172&lt;&gt;"74"),OR(D172={"72","73"})),0,D173)+IF(OR(AND(LEFT(D165,1)="8",NOT(OR(D175={"11","12","15","21","22"}))),OR(D175={"02","03","04","05","06","07","31","32","33","34","35","42","52","65","66","91","92"}),AND(OR(D175={"55","56","57"}),D176&lt;&gt;"74"),OR(D176={"72","73"})),0,D177))</f>
        <v>0</v>
      </c>
      <c r="E163" s="42"/>
    </row>
    <row r="164" spans="1:12" ht="21.75" customHeight="1" x14ac:dyDescent="0.2">
      <c r="A164" s="202" t="s">
        <v>102</v>
      </c>
      <c r="B164" s="203"/>
      <c r="C164" s="39">
        <f>Data!$AA$7</f>
        <v>0</v>
      </c>
      <c r="D164" s="48"/>
      <c r="E164" s="43"/>
    </row>
    <row r="165" spans="1:12" ht="41.25" customHeight="1" x14ac:dyDescent="0.2">
      <c r="A165" s="30" t="s">
        <v>53</v>
      </c>
      <c r="B165" s="55" t="str">
        <f>IFERROR(VLOOKUP(C165,Codes!$A$62:$B$185,2,0),"")</f>
        <v/>
      </c>
      <c r="C165" s="53">
        <f>Data!$J$7</f>
        <v>0</v>
      </c>
      <c r="D165" s="49"/>
      <c r="E165" s="56" t="str">
        <f>IFERROR(VLOOKUP(D165,Codes!$A$62:$B$185,2,0),"")</f>
        <v/>
      </c>
    </row>
    <row r="166" spans="1:12" x14ac:dyDescent="0.2">
      <c r="A166" s="33" t="s">
        <v>97</v>
      </c>
      <c r="B166" s="4"/>
      <c r="C166" s="32"/>
      <c r="D166" s="59"/>
      <c r="E166" s="4"/>
    </row>
    <row r="167" spans="1:12" ht="41.25" customHeight="1" x14ac:dyDescent="0.2">
      <c r="A167" s="35" t="s">
        <v>88</v>
      </c>
      <c r="B167" s="55" t="str">
        <f>IFERROR(VLOOKUP(C167,Codes!$A$187:$B$240,2,0),"")</f>
        <v/>
      </c>
      <c r="C167" s="53">
        <f>Data!$L$7</f>
        <v>0</v>
      </c>
      <c r="D167" s="50"/>
      <c r="E167" s="56" t="str">
        <f>IFERROR(VLOOKUP(D167,Codes!$A$187:$B$240,2,0),"")</f>
        <v/>
      </c>
      <c r="L167" s="2"/>
    </row>
    <row r="168" spans="1:12" ht="41.25" customHeight="1" x14ac:dyDescent="0.2">
      <c r="A168" s="36" t="s">
        <v>89</v>
      </c>
      <c r="B168" s="55" t="str">
        <f>IFERROR(VLOOKUP(C168,Codes!$A$2:$B$59,2,0),"")</f>
        <v/>
      </c>
      <c r="C168" s="53">
        <f>Data!$N$7</f>
        <v>0</v>
      </c>
      <c r="D168" s="49"/>
      <c r="E168" s="56" t="str">
        <f>IFERROR(VLOOKUP(D168,Codes!$A$2:$B$59,2,0),"")</f>
        <v/>
      </c>
    </row>
    <row r="169" spans="1:12" ht="21.75" customHeight="1" x14ac:dyDescent="0.2">
      <c r="A169" s="196" t="s">
        <v>3</v>
      </c>
      <c r="B169" s="197"/>
      <c r="C169" s="40">
        <f>Data!$P$7</f>
        <v>0</v>
      </c>
      <c r="D169" s="51"/>
      <c r="E169" s="44"/>
    </row>
    <row r="170" spans="1:12" x14ac:dyDescent="0.2">
      <c r="A170" s="33" t="s">
        <v>98</v>
      </c>
      <c r="B170" s="34"/>
      <c r="C170" s="32"/>
      <c r="D170" s="4"/>
      <c r="E170" s="4"/>
    </row>
    <row r="171" spans="1:12" ht="41.25" customHeight="1" x14ac:dyDescent="0.2">
      <c r="A171" s="35" t="s">
        <v>88</v>
      </c>
      <c r="B171" s="55" t="str">
        <f>IFERROR(VLOOKUP(C171,Codes!$A$187:$B$240,2,0),"")</f>
        <v/>
      </c>
      <c r="C171" s="53">
        <f>Data!$Q$7</f>
        <v>0</v>
      </c>
      <c r="D171" s="49"/>
      <c r="E171" s="56" t="str">
        <f>IFERROR(VLOOKUP(D171,Codes!$A$187:$B$240,2,0),"")</f>
        <v/>
      </c>
    </row>
    <row r="172" spans="1:12" ht="41.25" customHeight="1" x14ac:dyDescent="0.2">
      <c r="A172" s="36" t="s">
        <v>89</v>
      </c>
      <c r="B172" s="55" t="str">
        <f>IFERROR(VLOOKUP(C172,Codes!$A$2:$B$59,2,0),"")</f>
        <v/>
      </c>
      <c r="C172" s="53">
        <f>Data!$S$7</f>
        <v>0</v>
      </c>
      <c r="D172" s="49"/>
      <c r="E172" s="56" t="str">
        <f>IFERROR(VLOOKUP(D172,Codes!$A$2:$B$59,2,0),"")</f>
        <v/>
      </c>
    </row>
    <row r="173" spans="1:12" ht="21.75" customHeight="1" x14ac:dyDescent="0.2">
      <c r="A173" s="196" t="s">
        <v>3</v>
      </c>
      <c r="B173" s="197"/>
      <c r="C173" s="40">
        <f>Data!$U$7</f>
        <v>0</v>
      </c>
      <c r="D173" s="51"/>
      <c r="E173" s="44"/>
    </row>
    <row r="174" spans="1:12" x14ac:dyDescent="0.2">
      <c r="A174" s="33" t="s">
        <v>99</v>
      </c>
      <c r="B174" s="34"/>
      <c r="C174" s="32"/>
      <c r="D174" s="4"/>
      <c r="E174" s="4"/>
    </row>
    <row r="175" spans="1:12" ht="41.25" customHeight="1" x14ac:dyDescent="0.2">
      <c r="A175" s="35" t="s">
        <v>88</v>
      </c>
      <c r="B175" s="55" t="str">
        <f>IFERROR(VLOOKUP(C175,Codes!$A$187:$B$240,2,0),"")</f>
        <v/>
      </c>
      <c r="C175" s="53">
        <f>Data!$V$7</f>
        <v>0</v>
      </c>
      <c r="D175" s="49"/>
      <c r="E175" s="56" t="str">
        <f>IFERROR(VLOOKUP(D175,Codes!$A$187:$B$240,2,0),"")</f>
        <v/>
      </c>
    </row>
    <row r="176" spans="1:12" ht="41.25" customHeight="1" x14ac:dyDescent="0.2">
      <c r="A176" s="36" t="s">
        <v>89</v>
      </c>
      <c r="B176" s="55" t="str">
        <f>IFERROR(VLOOKUP(C176,Codes!$A$2:$B$59,2,0),"")</f>
        <v/>
      </c>
      <c r="C176" s="53">
        <f>Data!$X$7</f>
        <v>0</v>
      </c>
      <c r="D176" s="49"/>
      <c r="E176" s="56" t="str">
        <f>IFERROR(VLOOKUP(D176,Codes!$A$2:$B$59,2,0),"")</f>
        <v/>
      </c>
    </row>
    <row r="177" spans="1:5" ht="21.75" customHeight="1" x14ac:dyDescent="0.2">
      <c r="A177" s="196" t="s">
        <v>3</v>
      </c>
      <c r="B177" s="197"/>
      <c r="C177" s="40">
        <f>Data!$Z$7</f>
        <v>0</v>
      </c>
      <c r="D177" s="51"/>
      <c r="E177" s="44"/>
    </row>
    <row r="178" spans="1:5" x14ac:dyDescent="0.2">
      <c r="A178" s="10" t="s">
        <v>101</v>
      </c>
    </row>
    <row r="179" spans="1:5" x14ac:dyDescent="0.2">
      <c r="A179" s="153"/>
      <c r="B179" s="153"/>
      <c r="C179" s="153"/>
      <c r="D179" s="153"/>
      <c r="E179" s="153"/>
    </row>
    <row r="180" spans="1:5" x14ac:dyDescent="0.2">
      <c r="A180" s="153"/>
      <c r="B180" s="153"/>
      <c r="C180" s="153"/>
      <c r="D180" s="153"/>
      <c r="E180" s="153"/>
    </row>
    <row r="181" spans="1:5" x14ac:dyDescent="0.2">
      <c r="A181" s="153"/>
      <c r="B181" s="153"/>
      <c r="C181" s="153"/>
      <c r="D181" s="153"/>
      <c r="E181" s="153"/>
    </row>
    <row r="182" spans="1:5" x14ac:dyDescent="0.2">
      <c r="A182" s="153"/>
      <c r="B182" s="153"/>
      <c r="C182" s="153"/>
      <c r="D182" s="153"/>
      <c r="E182" s="153"/>
    </row>
    <row r="183" spans="1:5" x14ac:dyDescent="0.2">
      <c r="A183" s="153"/>
      <c r="B183" s="153"/>
      <c r="C183" s="153"/>
      <c r="D183" s="153"/>
      <c r="E183" s="153"/>
    </row>
    <row r="184" spans="1:5" x14ac:dyDescent="0.2">
      <c r="A184" s="153"/>
      <c r="B184" s="153"/>
      <c r="C184" s="153"/>
      <c r="D184" s="153"/>
      <c r="E184" s="153"/>
    </row>
    <row r="185" spans="1:5" x14ac:dyDescent="0.2">
      <c r="A185" s="153"/>
      <c r="B185" s="153"/>
      <c r="C185" s="153"/>
      <c r="D185" s="153"/>
      <c r="E185" s="153"/>
    </row>
    <row r="186" spans="1:5" x14ac:dyDescent="0.2">
      <c r="A186" s="153"/>
      <c r="B186" s="153"/>
      <c r="C186" s="153"/>
      <c r="D186" s="153"/>
      <c r="E186" s="153"/>
    </row>
    <row r="187" spans="1:5" x14ac:dyDescent="0.2">
      <c r="E187" s="15" t="str">
        <f>"Page "&amp;Data!$A$7</f>
        <v>Page 6</v>
      </c>
    </row>
    <row r="188" spans="1:5" ht="20.25" customHeight="1" x14ac:dyDescent="0.2">
      <c r="A188" s="26" t="s">
        <v>94</v>
      </c>
      <c r="B188" s="4"/>
      <c r="C188" s="4"/>
      <c r="D188" s="4"/>
      <c r="E188" s="54" t="str">
        <f>"Review Date:  "&amp;TEXT(Data!$C$8,"MM/DD/YYYY")</f>
        <v>Review Date:  01/00/1900</v>
      </c>
    </row>
    <row r="189" spans="1:5" ht="20.25" customHeight="1" x14ac:dyDescent="0.2">
      <c r="A189" s="26" t="str">
        <f>"Institution:  "&amp;Data!$E$8</f>
        <v xml:space="preserve">Institution:  </v>
      </c>
      <c r="B189" s="4"/>
      <c r="C189" s="4"/>
      <c r="D189" s="4"/>
      <c r="E189" s="4"/>
    </row>
    <row r="190" spans="1:5" ht="20.25" customHeight="1" x14ac:dyDescent="0.2">
      <c r="A190" s="26" t="str">
        <f>"Building:  "&amp;Data!$F$8&amp;" - "&amp;Data!$G$8</f>
        <v xml:space="preserve">Building:   - </v>
      </c>
      <c r="B190" s="4"/>
      <c r="C190" s="4"/>
      <c r="D190" s="4"/>
      <c r="E190" s="4"/>
    </row>
    <row r="191" spans="1:5" x14ac:dyDescent="0.2">
      <c r="A191" s="10" t="s">
        <v>1</v>
      </c>
      <c r="C191" s="31" t="s">
        <v>86</v>
      </c>
      <c r="D191" s="45" t="s">
        <v>47</v>
      </c>
    </row>
    <row r="192" spans="1:5" ht="21.75" customHeight="1" x14ac:dyDescent="0.2">
      <c r="A192" s="198" t="s">
        <v>100</v>
      </c>
      <c r="B192" s="199"/>
      <c r="C192" s="52">
        <f>Data!$H$8</f>
        <v>0</v>
      </c>
      <c r="D192" s="46"/>
      <c r="E192" s="41"/>
    </row>
    <row r="193" spans="1:12" ht="21.75" customHeight="1" x14ac:dyDescent="0.2">
      <c r="A193" s="200" t="s">
        <v>91</v>
      </c>
      <c r="B193" s="201"/>
      <c r="C193" s="37">
        <f>Data!$I$8</f>
        <v>0</v>
      </c>
      <c r="D193" s="47"/>
      <c r="E193" s="42"/>
    </row>
    <row r="194" spans="1:12" ht="21.75" customHeight="1" x14ac:dyDescent="0.2">
      <c r="A194" s="200" t="s">
        <v>96</v>
      </c>
      <c r="B194" s="201"/>
      <c r="C194" s="37">
        <f>IF(OR(C196={"050","060","070","523","630","635","660","665","670","675","910","919","920","935","950","955","970","M10","U10","W10","WWW","W01","W02","W03","W04","W05","W06","W07","XXX","X01","X02","X03","X04","YYY","Y01","Y02","Y03","Y04","ZZZ"}),0,C193)*(IF(OR(AND(LEFT(C196,1)="8",NOT(OR(C198={"11","12","15","21","22"}))),OR(C198={"02","03","04","05","06","07","31","32","33","34","35","42","52","65","66","91","92"}),AND(OR(C198={"55","56","57"}),C199&lt;&gt;"74"),OR(C199={"72","73"})),0,C200)+IF(OR(AND(LEFT(C196,1)="8",NOT(OR(C202={"11","12","15","21","22"}))),OR(C202={"02","03","04","05","06","07","31","32","33","34","35","42","52","65","66","91","92"}),AND(OR(C202={"55","56","57"}),C203&lt;&gt;"74"),OR(C203={"72","73"})),0,C204)+IF(OR(AND(LEFT(C196,1)="8",NOT(OR(C206={"11","12","15","21","22"}))),OR(C206={"02","03","04","05","06","07","31","32","33","34","35","42","52","65","66","91","92"}),AND(OR(C206={"55","56","57"}),C207&lt;&gt;"74"),OR(C207={"72","73"})),0,C208))</f>
        <v>0</v>
      </c>
      <c r="D194" s="38">
        <f>IF(OR(D196={"050","060","070","523","630","635","660","665","670","675","910","919","920","935","950","955","970","M10","U10","W10","WWW","W01","W02","W03","W04","W05","W06","W07","XXX","X01","X02","X03","X04","YYY","Y01","Y02","Y03","Y04","ZZZ"}),0,D193)*(IF(OR(AND(LEFT(D196,1)="8",NOT(OR(D198={"11","12","15","21","22"}))),OR(D198={"02","03","04","05","06","07","31","32","33","34","35","42","52","65","66","91","92"}),AND(OR(D198={"55","56","57"}),D199&lt;&gt;"74"),OR(D199={"72","73"})),0,D200)+IF(OR(AND(LEFT(D196,1)="8",NOT(OR(D202={"11","12","15","21","22"}))),OR(D202={"02","03","04","05","06","07","31","32","33","34","35","42","52","65","66","91","92"}),AND(OR(D202={"55","56","57"}),D203&lt;&gt;"74"),OR(D203={"72","73"})),0,D204)+IF(OR(AND(LEFT(D196,1)="8",NOT(OR(D206={"11","12","15","21","22"}))),OR(D206={"02","03","04","05","06","07","31","32","33","34","35","42","52","65","66","91","92"}),AND(OR(D206={"55","56","57"}),D207&lt;&gt;"74"),OR(D207={"72","73"})),0,D208))</f>
        <v>0</v>
      </c>
      <c r="E194" s="42"/>
    </row>
    <row r="195" spans="1:12" ht="21.75" customHeight="1" x14ac:dyDescent="0.2">
      <c r="A195" s="202" t="s">
        <v>102</v>
      </c>
      <c r="B195" s="203"/>
      <c r="C195" s="39">
        <f>Data!$AA$8</f>
        <v>0</v>
      </c>
      <c r="D195" s="48"/>
      <c r="E195" s="43"/>
    </row>
    <row r="196" spans="1:12" ht="41.25" customHeight="1" x14ac:dyDescent="0.2">
      <c r="A196" s="30" t="s">
        <v>53</v>
      </c>
      <c r="B196" s="55" t="str">
        <f>IFERROR(VLOOKUP(C196,Codes!$A$62:$B$185,2,0),"")</f>
        <v/>
      </c>
      <c r="C196" s="53">
        <f>Data!$J$8</f>
        <v>0</v>
      </c>
      <c r="D196" s="49"/>
      <c r="E196" s="56" t="str">
        <f>IFERROR(VLOOKUP(D196,Codes!$A$62:$B$185,2,0),"")</f>
        <v/>
      </c>
    </row>
    <row r="197" spans="1:12" x14ac:dyDescent="0.2">
      <c r="A197" s="33" t="s">
        <v>97</v>
      </c>
      <c r="B197" s="4"/>
      <c r="C197" s="32"/>
      <c r="D197" s="59"/>
      <c r="E197" s="4"/>
    </row>
    <row r="198" spans="1:12" ht="41.25" customHeight="1" x14ac:dyDescent="0.2">
      <c r="A198" s="35" t="s">
        <v>88</v>
      </c>
      <c r="B198" s="55" t="str">
        <f>IFERROR(VLOOKUP(C198,Codes!$A$187:$B$240,2,0),"")</f>
        <v/>
      </c>
      <c r="C198" s="53">
        <f>Data!$L$8</f>
        <v>0</v>
      </c>
      <c r="D198" s="50"/>
      <c r="E198" s="56" t="str">
        <f>IFERROR(VLOOKUP(D198,Codes!$A$187:$B$240,2,0),"")</f>
        <v/>
      </c>
      <c r="L198" s="2"/>
    </row>
    <row r="199" spans="1:12" ht="41.25" customHeight="1" x14ac:dyDescent="0.2">
      <c r="A199" s="36" t="s">
        <v>89</v>
      </c>
      <c r="B199" s="55" t="str">
        <f>IFERROR(VLOOKUP(C199,Codes!$A$2:$B$59,2,0),"")</f>
        <v/>
      </c>
      <c r="C199" s="53">
        <f>Data!$N$8</f>
        <v>0</v>
      </c>
      <c r="D199" s="49"/>
      <c r="E199" s="56" t="str">
        <f>IFERROR(VLOOKUP(D199,Codes!$A$2:$B$59,2,0),"")</f>
        <v/>
      </c>
    </row>
    <row r="200" spans="1:12" ht="21.75" customHeight="1" x14ac:dyDescent="0.2">
      <c r="A200" s="196" t="s">
        <v>3</v>
      </c>
      <c r="B200" s="197"/>
      <c r="C200" s="40">
        <f>Data!$P$8</f>
        <v>0</v>
      </c>
      <c r="D200" s="51"/>
      <c r="E200" s="44"/>
    </row>
    <row r="201" spans="1:12" x14ac:dyDescent="0.2">
      <c r="A201" s="33" t="s">
        <v>98</v>
      </c>
      <c r="B201" s="34"/>
      <c r="C201" s="32"/>
      <c r="D201" s="4"/>
      <c r="E201" s="4"/>
    </row>
    <row r="202" spans="1:12" ht="41.25" customHeight="1" x14ac:dyDescent="0.2">
      <c r="A202" s="35" t="s">
        <v>88</v>
      </c>
      <c r="B202" s="55" t="str">
        <f>IFERROR(VLOOKUP(C202,Codes!$A$187:$B$240,2,0),"")</f>
        <v/>
      </c>
      <c r="C202" s="53">
        <f>Data!$Q$8</f>
        <v>0</v>
      </c>
      <c r="D202" s="49"/>
      <c r="E202" s="56" t="str">
        <f>IFERROR(VLOOKUP(D202,Codes!$A$187:$B$240,2,0),"")</f>
        <v/>
      </c>
    </row>
    <row r="203" spans="1:12" ht="41.25" customHeight="1" x14ac:dyDescent="0.2">
      <c r="A203" s="36" t="s">
        <v>89</v>
      </c>
      <c r="B203" s="55" t="str">
        <f>IFERROR(VLOOKUP(C203,Codes!$A$2:$B$59,2,0),"")</f>
        <v/>
      </c>
      <c r="C203" s="53">
        <f>Data!$S$8</f>
        <v>0</v>
      </c>
      <c r="D203" s="49"/>
      <c r="E203" s="56" t="str">
        <f>IFERROR(VLOOKUP(D203,Codes!$A$2:$B$59,2,0),"")</f>
        <v/>
      </c>
    </row>
    <row r="204" spans="1:12" ht="21.75" customHeight="1" x14ac:dyDescent="0.2">
      <c r="A204" s="196" t="s">
        <v>3</v>
      </c>
      <c r="B204" s="197"/>
      <c r="C204" s="40">
        <f>Data!$U$8</f>
        <v>0</v>
      </c>
      <c r="D204" s="51"/>
      <c r="E204" s="44"/>
    </row>
    <row r="205" spans="1:12" x14ac:dyDescent="0.2">
      <c r="A205" s="33" t="s">
        <v>99</v>
      </c>
      <c r="B205" s="34"/>
      <c r="C205" s="32"/>
      <c r="D205" s="4"/>
      <c r="E205" s="4"/>
    </row>
    <row r="206" spans="1:12" ht="41.25" customHeight="1" x14ac:dyDescent="0.2">
      <c r="A206" s="35" t="s">
        <v>88</v>
      </c>
      <c r="B206" s="55" t="str">
        <f>IFERROR(VLOOKUP(C206,Codes!$A$187:$B$240,2,0),"")</f>
        <v/>
      </c>
      <c r="C206" s="53">
        <f>Data!$V$8</f>
        <v>0</v>
      </c>
      <c r="D206" s="49"/>
      <c r="E206" s="56" t="str">
        <f>IFERROR(VLOOKUP(D206,Codes!$A$187:$B$240,2,0),"")</f>
        <v/>
      </c>
    </row>
    <row r="207" spans="1:12" ht="41.25" customHeight="1" x14ac:dyDescent="0.2">
      <c r="A207" s="36" t="s">
        <v>89</v>
      </c>
      <c r="B207" s="55" t="str">
        <f>IFERROR(VLOOKUP(C207,Codes!$A$2:$B$59,2,0),"")</f>
        <v/>
      </c>
      <c r="C207" s="53">
        <f>Data!$X$8</f>
        <v>0</v>
      </c>
      <c r="D207" s="49"/>
      <c r="E207" s="56" t="str">
        <f>IFERROR(VLOOKUP(D207,Codes!$A$2:$B$59,2,0),"")</f>
        <v/>
      </c>
    </row>
    <row r="208" spans="1:12" ht="21.75" customHeight="1" x14ac:dyDescent="0.2">
      <c r="A208" s="196" t="s">
        <v>3</v>
      </c>
      <c r="B208" s="197"/>
      <c r="C208" s="40">
        <f>Data!$Z$8</f>
        <v>0</v>
      </c>
      <c r="D208" s="51"/>
      <c r="E208" s="44"/>
    </row>
    <row r="209" spans="1:5" x14ac:dyDescent="0.2">
      <c r="A209" s="10" t="s">
        <v>101</v>
      </c>
    </row>
    <row r="210" spans="1:5" x14ac:dyDescent="0.2">
      <c r="A210" s="153"/>
      <c r="B210" s="153"/>
      <c r="C210" s="153"/>
      <c r="D210" s="153"/>
      <c r="E210" s="153"/>
    </row>
    <row r="211" spans="1:5" x14ac:dyDescent="0.2">
      <c r="A211" s="153"/>
      <c r="B211" s="153"/>
      <c r="C211" s="153"/>
      <c r="D211" s="153"/>
      <c r="E211" s="153"/>
    </row>
    <row r="212" spans="1:5" x14ac:dyDescent="0.2">
      <c r="A212" s="153"/>
      <c r="B212" s="153"/>
      <c r="C212" s="153"/>
      <c r="D212" s="153"/>
      <c r="E212" s="153"/>
    </row>
    <row r="213" spans="1:5" x14ac:dyDescent="0.2">
      <c r="A213" s="153"/>
      <c r="B213" s="153"/>
      <c r="C213" s="153"/>
      <c r="D213" s="153"/>
      <c r="E213" s="153"/>
    </row>
    <row r="214" spans="1:5" x14ac:dyDescent="0.2">
      <c r="A214" s="153"/>
      <c r="B214" s="153"/>
      <c r="C214" s="153"/>
      <c r="D214" s="153"/>
      <c r="E214" s="153"/>
    </row>
    <row r="215" spans="1:5" x14ac:dyDescent="0.2">
      <c r="A215" s="153"/>
      <c r="B215" s="153"/>
      <c r="C215" s="153"/>
      <c r="D215" s="153"/>
      <c r="E215" s="153"/>
    </row>
    <row r="216" spans="1:5" x14ac:dyDescent="0.2">
      <c r="A216" s="153"/>
      <c r="B216" s="153"/>
      <c r="C216" s="153"/>
      <c r="D216" s="153"/>
      <c r="E216" s="153"/>
    </row>
    <row r="217" spans="1:5" x14ac:dyDescent="0.2">
      <c r="A217" s="153"/>
      <c r="B217" s="153"/>
      <c r="C217" s="153"/>
      <c r="D217" s="153"/>
      <c r="E217" s="153"/>
    </row>
    <row r="218" spans="1:5" x14ac:dyDescent="0.2">
      <c r="E218" s="15" t="str">
        <f>"Page "&amp;Data!$A$8</f>
        <v>Page 7</v>
      </c>
    </row>
    <row r="219" spans="1:5" ht="20.25" customHeight="1" x14ac:dyDescent="0.2">
      <c r="A219" s="26" t="s">
        <v>94</v>
      </c>
      <c r="B219" s="4"/>
      <c r="C219" s="4"/>
      <c r="D219" s="4"/>
      <c r="E219" s="54" t="str">
        <f>"Review Date:  "&amp;TEXT(Data!$C$9,"MM/DD/YYYY")</f>
        <v>Review Date:  01/00/1900</v>
      </c>
    </row>
    <row r="220" spans="1:5" ht="20.25" customHeight="1" x14ac:dyDescent="0.2">
      <c r="A220" s="26" t="str">
        <f>"Institution:  "&amp;Data!$E$9</f>
        <v xml:space="preserve">Institution:  </v>
      </c>
      <c r="B220" s="4"/>
      <c r="C220" s="4"/>
      <c r="D220" s="4"/>
      <c r="E220" s="4"/>
    </row>
    <row r="221" spans="1:5" ht="20.25" customHeight="1" x14ac:dyDescent="0.2">
      <c r="A221" s="26" t="str">
        <f>"Building:  "&amp;Data!$F$9&amp;" - "&amp;Data!$G$9</f>
        <v xml:space="preserve">Building:   - </v>
      </c>
      <c r="B221" s="4"/>
      <c r="C221" s="4"/>
      <c r="D221" s="4"/>
      <c r="E221" s="4"/>
    </row>
    <row r="222" spans="1:5" x14ac:dyDescent="0.2">
      <c r="A222" s="10" t="s">
        <v>1</v>
      </c>
      <c r="C222" s="31" t="s">
        <v>86</v>
      </c>
      <c r="D222" s="45" t="s">
        <v>47</v>
      </c>
    </row>
    <row r="223" spans="1:5" ht="21.75" customHeight="1" x14ac:dyDescent="0.2">
      <c r="A223" s="198" t="s">
        <v>100</v>
      </c>
      <c r="B223" s="199"/>
      <c r="C223" s="52">
        <f>Data!$H$9</f>
        <v>0</v>
      </c>
      <c r="D223" s="46"/>
      <c r="E223" s="41"/>
    </row>
    <row r="224" spans="1:5" ht="21.75" customHeight="1" x14ac:dyDescent="0.2">
      <c r="A224" s="200" t="s">
        <v>91</v>
      </c>
      <c r="B224" s="201"/>
      <c r="C224" s="37">
        <f>Data!$I$9</f>
        <v>0</v>
      </c>
      <c r="D224" s="47"/>
      <c r="E224" s="42"/>
    </row>
    <row r="225" spans="1:12" ht="21.75" customHeight="1" x14ac:dyDescent="0.2">
      <c r="A225" s="200" t="s">
        <v>96</v>
      </c>
      <c r="B225" s="201"/>
      <c r="C225" s="37">
        <f>IF(OR(C227={"050","060","070","523","630","635","660","665","670","675","910","919","920","935","950","955","970","M10","U10","W10","WWW","W01","W02","W03","W04","W05","W06","W07","XXX","X01","X02","X03","X04","YYY","Y01","Y02","Y03","Y04","ZZZ"}),0,C224)*(IF(OR(AND(LEFT(C227,1)="8",NOT(OR(C229={"11","12","15","21","22"}))),OR(C229={"02","03","04","05","06","07","31","32","33","34","35","42","52","65","66","91","92"}),AND(OR(C229={"55","56","57"}),C230&lt;&gt;"74"),OR(C230={"72","73"})),0,C231)+IF(OR(AND(LEFT(C227,1)="8",NOT(OR(C233={"11","12","15","21","22"}))),OR(C233={"02","03","04","05","06","07","31","32","33","34","35","42","52","65","66","91","92"}),AND(OR(C233={"55","56","57"}),C234&lt;&gt;"74"),OR(C234={"72","73"})),0,C235)+IF(OR(AND(LEFT(C227,1)="8",NOT(OR(C237={"11","12","15","21","22"}))),OR(C237={"02","03","04","05","06","07","31","32","33","34","35","42","52","65","66","91","92"}),AND(OR(C237={"55","56","57"}),C238&lt;&gt;"74"),OR(C238={"72","73"})),0,C239))</f>
        <v>0</v>
      </c>
      <c r="D225" s="38">
        <f>IF(OR(D227={"050","060","070","523","630","635","660","665","670","675","910","919","920","935","950","955","970","M10","U10","W10","WWW","W01","W02","W03","W04","W05","W06","W07","XXX","X01","X02","X03","X04","YYY","Y01","Y02","Y03","Y04","ZZZ"}),0,D224)*(IF(OR(AND(LEFT(D227,1)="8",NOT(OR(D229={"11","12","15","21","22"}))),OR(D229={"02","03","04","05","06","07","31","32","33","34","35","42","52","65","66","91","92"}),AND(OR(D229={"55","56","57"}),D230&lt;&gt;"74"),OR(D230={"72","73"})),0,D231)+IF(OR(AND(LEFT(D227,1)="8",NOT(OR(D233={"11","12","15","21","22"}))),OR(D233={"02","03","04","05","06","07","31","32","33","34","35","42","52","65","66","91","92"}),AND(OR(D233={"55","56","57"}),D234&lt;&gt;"74"),OR(D234={"72","73"})),0,D235)+IF(OR(AND(LEFT(D227,1)="8",NOT(OR(D237={"11","12","15","21","22"}))),OR(D237={"02","03","04","05","06","07","31","32","33","34","35","42","52","65","66","91","92"}),AND(OR(D237={"55","56","57"}),D238&lt;&gt;"74"),OR(D238={"72","73"})),0,D239))</f>
        <v>0</v>
      </c>
      <c r="E225" s="42"/>
    </row>
    <row r="226" spans="1:12" ht="21.75" customHeight="1" x14ac:dyDescent="0.2">
      <c r="A226" s="202" t="s">
        <v>102</v>
      </c>
      <c r="B226" s="203"/>
      <c r="C226" s="39">
        <f>Data!$AA$9</f>
        <v>0</v>
      </c>
      <c r="D226" s="48"/>
      <c r="E226" s="43"/>
    </row>
    <row r="227" spans="1:12" ht="41.25" customHeight="1" x14ac:dyDescent="0.2">
      <c r="A227" s="30" t="s">
        <v>53</v>
      </c>
      <c r="B227" s="55" t="str">
        <f>IFERROR(VLOOKUP(C227,Codes!$A$62:$B$185,2,0),"")</f>
        <v/>
      </c>
      <c r="C227" s="53">
        <f>Data!$J$9</f>
        <v>0</v>
      </c>
      <c r="D227" s="49"/>
      <c r="E227" s="56" t="str">
        <f>IFERROR(VLOOKUP(D227,Codes!$A$62:$B$185,2,0),"")</f>
        <v/>
      </c>
    </row>
    <row r="228" spans="1:12" x14ac:dyDescent="0.2">
      <c r="A228" s="33" t="s">
        <v>97</v>
      </c>
      <c r="B228" s="4"/>
      <c r="C228" s="32"/>
      <c r="D228" s="59"/>
      <c r="E228" s="4"/>
    </row>
    <row r="229" spans="1:12" ht="41.25" customHeight="1" x14ac:dyDescent="0.2">
      <c r="A229" s="35" t="s">
        <v>88</v>
      </c>
      <c r="B229" s="55" t="str">
        <f>IFERROR(VLOOKUP(C229,Codes!$A$187:$B$240,2,0),"")</f>
        <v/>
      </c>
      <c r="C229" s="53">
        <f>Data!$L$9</f>
        <v>0</v>
      </c>
      <c r="D229" s="50"/>
      <c r="E229" s="56" t="str">
        <f>IFERROR(VLOOKUP(D229,Codes!$A$187:$B$240,2,0),"")</f>
        <v/>
      </c>
      <c r="L229" s="2"/>
    </row>
    <row r="230" spans="1:12" ht="41.25" customHeight="1" x14ac:dyDescent="0.2">
      <c r="A230" s="36" t="s">
        <v>89</v>
      </c>
      <c r="B230" s="55" t="str">
        <f>IFERROR(VLOOKUP(C230,Codes!$A$2:$B$59,2,0),"")</f>
        <v/>
      </c>
      <c r="C230" s="53">
        <f>Data!$N$9</f>
        <v>0</v>
      </c>
      <c r="D230" s="49"/>
      <c r="E230" s="56" t="str">
        <f>IFERROR(VLOOKUP(D230,Codes!$A$2:$B$59,2,0),"")</f>
        <v/>
      </c>
    </row>
    <row r="231" spans="1:12" ht="21.75" customHeight="1" x14ac:dyDescent="0.2">
      <c r="A231" s="196" t="s">
        <v>3</v>
      </c>
      <c r="B231" s="197"/>
      <c r="C231" s="40">
        <f>Data!$P$9</f>
        <v>0</v>
      </c>
      <c r="D231" s="51"/>
      <c r="E231" s="44"/>
    </row>
    <row r="232" spans="1:12" x14ac:dyDescent="0.2">
      <c r="A232" s="33" t="s">
        <v>98</v>
      </c>
      <c r="B232" s="34"/>
      <c r="C232" s="32"/>
      <c r="D232" s="4"/>
      <c r="E232" s="4"/>
    </row>
    <row r="233" spans="1:12" ht="41.25" customHeight="1" x14ac:dyDescent="0.2">
      <c r="A233" s="35" t="s">
        <v>88</v>
      </c>
      <c r="B233" s="55" t="str">
        <f>IFERROR(VLOOKUP(C233,Codes!$A$187:$B$240,2,0),"")</f>
        <v/>
      </c>
      <c r="C233" s="53">
        <f>Data!$Q$9</f>
        <v>0</v>
      </c>
      <c r="D233" s="49"/>
      <c r="E233" s="56" t="str">
        <f>IFERROR(VLOOKUP(D233,Codes!$A$187:$B$240,2,0),"")</f>
        <v/>
      </c>
    </row>
    <row r="234" spans="1:12" ht="41.25" customHeight="1" x14ac:dyDescent="0.2">
      <c r="A234" s="36" t="s">
        <v>89</v>
      </c>
      <c r="B234" s="55" t="str">
        <f>IFERROR(VLOOKUP(C234,Codes!$A$2:$B$59,2,0),"")</f>
        <v/>
      </c>
      <c r="C234" s="53">
        <f>Data!$S$9</f>
        <v>0</v>
      </c>
      <c r="D234" s="49"/>
      <c r="E234" s="56" t="str">
        <f>IFERROR(VLOOKUP(D234,Codes!$A$2:$B$59,2,0),"")</f>
        <v/>
      </c>
    </row>
    <row r="235" spans="1:12" ht="21.75" customHeight="1" x14ac:dyDescent="0.2">
      <c r="A235" s="196" t="s">
        <v>3</v>
      </c>
      <c r="B235" s="197"/>
      <c r="C235" s="40">
        <f>Data!$U$9</f>
        <v>0</v>
      </c>
      <c r="D235" s="51"/>
      <c r="E235" s="44"/>
    </row>
    <row r="236" spans="1:12" x14ac:dyDescent="0.2">
      <c r="A236" s="33" t="s">
        <v>99</v>
      </c>
      <c r="B236" s="34"/>
      <c r="C236" s="32"/>
      <c r="D236" s="4"/>
      <c r="E236" s="4"/>
    </row>
    <row r="237" spans="1:12" ht="41.25" customHeight="1" x14ac:dyDescent="0.2">
      <c r="A237" s="35" t="s">
        <v>88</v>
      </c>
      <c r="B237" s="55" t="str">
        <f>IFERROR(VLOOKUP(C237,Codes!$A$187:$B$240,2,0),"")</f>
        <v/>
      </c>
      <c r="C237" s="53">
        <f>Data!$V$9</f>
        <v>0</v>
      </c>
      <c r="D237" s="49"/>
      <c r="E237" s="56" t="str">
        <f>IFERROR(VLOOKUP(D237,Codes!$A$187:$B$240,2,0),"")</f>
        <v/>
      </c>
    </row>
    <row r="238" spans="1:12" ht="41.25" customHeight="1" x14ac:dyDescent="0.2">
      <c r="A238" s="36" t="s">
        <v>89</v>
      </c>
      <c r="B238" s="55" t="str">
        <f>IFERROR(VLOOKUP(C238,Codes!$A$2:$B$59,2,0),"")</f>
        <v/>
      </c>
      <c r="C238" s="53">
        <f>Data!$X$9</f>
        <v>0</v>
      </c>
      <c r="D238" s="49"/>
      <c r="E238" s="56" t="str">
        <f>IFERROR(VLOOKUP(D238,Codes!$A$2:$B$59,2,0),"")</f>
        <v/>
      </c>
    </row>
    <row r="239" spans="1:12" ht="21.75" customHeight="1" x14ac:dyDescent="0.2">
      <c r="A239" s="196" t="s">
        <v>3</v>
      </c>
      <c r="B239" s="197"/>
      <c r="C239" s="40">
        <f>Data!$Z$9</f>
        <v>0</v>
      </c>
      <c r="D239" s="51"/>
      <c r="E239" s="44"/>
    </row>
    <row r="240" spans="1:12" x14ac:dyDescent="0.2">
      <c r="A240" s="10" t="s">
        <v>101</v>
      </c>
    </row>
    <row r="241" spans="1:5" x14ac:dyDescent="0.2">
      <c r="A241" s="153"/>
      <c r="B241" s="153"/>
      <c r="C241" s="153"/>
      <c r="D241" s="153"/>
      <c r="E241" s="153"/>
    </row>
    <row r="242" spans="1:5" x14ac:dyDescent="0.2">
      <c r="A242" s="153"/>
      <c r="B242" s="153"/>
      <c r="C242" s="153"/>
      <c r="D242" s="153"/>
      <c r="E242" s="153"/>
    </row>
    <row r="243" spans="1:5" x14ac:dyDescent="0.2">
      <c r="A243" s="153"/>
      <c r="B243" s="153"/>
      <c r="C243" s="153"/>
      <c r="D243" s="153"/>
      <c r="E243" s="153"/>
    </row>
    <row r="244" spans="1:5" x14ac:dyDescent="0.2">
      <c r="A244" s="153"/>
      <c r="B244" s="153"/>
      <c r="C244" s="153"/>
      <c r="D244" s="153"/>
      <c r="E244" s="153"/>
    </row>
    <row r="245" spans="1:5" x14ac:dyDescent="0.2">
      <c r="A245" s="153"/>
      <c r="B245" s="153"/>
      <c r="C245" s="153"/>
      <c r="D245" s="153"/>
      <c r="E245" s="153"/>
    </row>
    <row r="246" spans="1:5" x14ac:dyDescent="0.2">
      <c r="A246" s="153"/>
      <c r="B246" s="153"/>
      <c r="C246" s="153"/>
      <c r="D246" s="153"/>
      <c r="E246" s="153"/>
    </row>
    <row r="247" spans="1:5" x14ac:dyDescent="0.2">
      <c r="A247" s="153"/>
      <c r="B247" s="153"/>
      <c r="C247" s="153"/>
      <c r="D247" s="153"/>
      <c r="E247" s="153"/>
    </row>
    <row r="248" spans="1:5" x14ac:dyDescent="0.2">
      <c r="A248" s="153"/>
      <c r="B248" s="153"/>
      <c r="C248" s="153"/>
      <c r="D248" s="153"/>
      <c r="E248" s="153"/>
    </row>
    <row r="249" spans="1:5" x14ac:dyDescent="0.2">
      <c r="E249" s="15" t="str">
        <f>"Page "&amp;Data!$A$9</f>
        <v>Page 8</v>
      </c>
    </row>
    <row r="250" spans="1:5" ht="20.25" customHeight="1" x14ac:dyDescent="0.2">
      <c r="A250" s="26" t="s">
        <v>94</v>
      </c>
      <c r="B250" s="4"/>
      <c r="C250" s="4"/>
      <c r="D250" s="4"/>
      <c r="E250" s="54" t="str">
        <f>"Review Date:  "&amp;TEXT(Data!$C$10,"MM/DD/YYYY")</f>
        <v>Review Date:  01/00/1900</v>
      </c>
    </row>
    <row r="251" spans="1:5" ht="20.25" customHeight="1" x14ac:dyDescent="0.2">
      <c r="A251" s="26" t="str">
        <f>"Institution:  "&amp;Data!$E$10</f>
        <v xml:space="preserve">Institution:  </v>
      </c>
      <c r="B251" s="4"/>
      <c r="C251" s="4"/>
      <c r="D251" s="4"/>
      <c r="E251" s="4"/>
    </row>
    <row r="252" spans="1:5" ht="20.25" customHeight="1" x14ac:dyDescent="0.2">
      <c r="A252" s="26" t="str">
        <f>"Building:  "&amp;Data!$F$10&amp;" - "&amp;Data!$G$10</f>
        <v xml:space="preserve">Building:   - </v>
      </c>
      <c r="B252" s="4"/>
      <c r="C252" s="4"/>
      <c r="D252" s="4"/>
      <c r="E252" s="4"/>
    </row>
    <row r="253" spans="1:5" x14ac:dyDescent="0.2">
      <c r="A253" s="10" t="s">
        <v>1</v>
      </c>
      <c r="C253" s="31" t="s">
        <v>86</v>
      </c>
      <c r="D253" s="45" t="s">
        <v>47</v>
      </c>
    </row>
    <row r="254" spans="1:5" ht="21.75" customHeight="1" x14ac:dyDescent="0.2">
      <c r="A254" s="198" t="s">
        <v>100</v>
      </c>
      <c r="B254" s="199"/>
      <c r="C254" s="52">
        <f>Data!$H$10</f>
        <v>0</v>
      </c>
      <c r="D254" s="46"/>
      <c r="E254" s="41"/>
    </row>
    <row r="255" spans="1:5" ht="21.75" customHeight="1" x14ac:dyDescent="0.2">
      <c r="A255" s="200" t="s">
        <v>91</v>
      </c>
      <c r="B255" s="201"/>
      <c r="C255" s="37">
        <f>Data!$I$10</f>
        <v>0</v>
      </c>
      <c r="D255" s="47"/>
      <c r="E255" s="42"/>
    </row>
    <row r="256" spans="1:5" ht="21.75" customHeight="1" x14ac:dyDescent="0.2">
      <c r="A256" s="200" t="s">
        <v>96</v>
      </c>
      <c r="B256" s="201"/>
      <c r="C256" s="37">
        <f>IF(OR(C258={"050","060","070","523","630","635","660","665","670","675","910","919","920","935","950","955","970","M10","U10","W10","WWW","W01","W02","W03","W04","W05","W06","W07","XXX","X01","X02","X03","X04","YYY","Y01","Y02","Y03","Y04","ZZZ"}),0,C255)*(IF(OR(AND(LEFT(C258,1)="8",NOT(OR(C260={"11","12","15","21","22"}))),OR(C260={"02","03","04","05","06","07","31","32","33","34","35","42","52","65","66","91","92"}),AND(OR(C260={"55","56","57"}),C261&lt;&gt;"74"),OR(C261={"72","73"})),0,C262)+IF(OR(AND(LEFT(C258,1)="8",NOT(OR(C264={"11","12","15","21","22"}))),OR(C264={"02","03","04","05","06","07","31","32","33","34","35","42","52","65","66","91","92"}),AND(OR(C264={"55","56","57"}),C265&lt;&gt;"74"),OR(C265={"72","73"})),0,C266)+IF(OR(AND(LEFT(C258,1)="8",NOT(OR(C268={"11","12","15","21","22"}))),OR(C268={"02","03","04","05","06","07","31","32","33","34","35","42","52","65","66","91","92"}),AND(OR(C268={"55","56","57"}),C269&lt;&gt;"74"),OR(C269={"72","73"})),0,C270))</f>
        <v>0</v>
      </c>
      <c r="D256" s="38">
        <f>IF(OR(D258={"050","060","070","523","630","635","660","665","670","675","910","919","920","935","950","955","970","M10","U10","W10","WWW","W01","W02","W03","W04","W05","W06","W07","XXX","X01","X02","X03","X04","YYY","Y01","Y02","Y03","Y04","ZZZ"}),0,D255)*(IF(OR(AND(LEFT(D258,1)="8",NOT(OR(D260={"11","12","15","21","22"}))),OR(D260={"02","03","04","05","06","07","31","32","33","34","35","42","52","65","66","91","92"}),AND(OR(D260={"55","56","57"}),D261&lt;&gt;"74"),OR(D261={"72","73"})),0,D262)+IF(OR(AND(LEFT(D258,1)="8",NOT(OR(D264={"11","12","15","21","22"}))),OR(D264={"02","03","04","05","06","07","31","32","33","34","35","42","52","65","66","91","92"}),AND(OR(D264={"55","56","57"}),D265&lt;&gt;"74"),OR(D265={"72","73"})),0,D266)+IF(OR(AND(LEFT(D258,1)="8",NOT(OR(D268={"11","12","15","21","22"}))),OR(D268={"02","03","04","05","06","07","31","32","33","34","35","42","52","65","66","91","92"}),AND(OR(D268={"55","56","57"}),D269&lt;&gt;"74"),OR(D269={"72","73"})),0,D270))</f>
        <v>0</v>
      </c>
      <c r="E256" s="42"/>
    </row>
    <row r="257" spans="1:12" ht="21.75" customHeight="1" x14ac:dyDescent="0.2">
      <c r="A257" s="202" t="s">
        <v>102</v>
      </c>
      <c r="B257" s="203"/>
      <c r="C257" s="39">
        <f>Data!$AA$10</f>
        <v>0</v>
      </c>
      <c r="D257" s="48"/>
      <c r="E257" s="43"/>
    </row>
    <row r="258" spans="1:12" ht="41.25" customHeight="1" x14ac:dyDescent="0.2">
      <c r="A258" s="30" t="s">
        <v>53</v>
      </c>
      <c r="B258" s="55" t="str">
        <f>IFERROR(VLOOKUP(C258,Codes!$A$62:$B$185,2,0),"")</f>
        <v/>
      </c>
      <c r="C258" s="53">
        <f>Data!$J$10</f>
        <v>0</v>
      </c>
      <c r="D258" s="49"/>
      <c r="E258" s="56" t="str">
        <f>IFERROR(VLOOKUP(D258,Codes!$A$62:$B$185,2,0),"")</f>
        <v/>
      </c>
    </row>
    <row r="259" spans="1:12" x14ac:dyDescent="0.2">
      <c r="A259" s="33" t="s">
        <v>97</v>
      </c>
      <c r="B259" s="4"/>
      <c r="C259" s="32"/>
      <c r="D259" s="59"/>
      <c r="E259" s="4"/>
    </row>
    <row r="260" spans="1:12" ht="41.25" customHeight="1" x14ac:dyDescent="0.2">
      <c r="A260" s="35" t="s">
        <v>88</v>
      </c>
      <c r="B260" s="55" t="str">
        <f>IFERROR(VLOOKUP(C260,Codes!$A$187:$B$240,2,0),"")</f>
        <v/>
      </c>
      <c r="C260" s="53">
        <f>Data!$L$10</f>
        <v>0</v>
      </c>
      <c r="D260" s="50"/>
      <c r="E260" s="56" t="str">
        <f>IFERROR(VLOOKUP(D260,Codes!$A$187:$B$240,2,0),"")</f>
        <v/>
      </c>
      <c r="L260" s="2"/>
    </row>
    <row r="261" spans="1:12" ht="41.25" customHeight="1" x14ac:dyDescent="0.2">
      <c r="A261" s="36" t="s">
        <v>89</v>
      </c>
      <c r="B261" s="55" t="str">
        <f>IFERROR(VLOOKUP(C261,Codes!$A$2:$B$59,2,0),"")</f>
        <v/>
      </c>
      <c r="C261" s="53">
        <f>Data!$N$10</f>
        <v>0</v>
      </c>
      <c r="D261" s="49"/>
      <c r="E261" s="56" t="str">
        <f>IFERROR(VLOOKUP(D261,Codes!$A$2:$B$59,2,0),"")</f>
        <v/>
      </c>
    </row>
    <row r="262" spans="1:12" ht="21.75" customHeight="1" x14ac:dyDescent="0.2">
      <c r="A262" s="196" t="s">
        <v>3</v>
      </c>
      <c r="B262" s="197"/>
      <c r="C262" s="40">
        <f>Data!$P$10</f>
        <v>0</v>
      </c>
      <c r="D262" s="51"/>
      <c r="E262" s="44"/>
    </row>
    <row r="263" spans="1:12" x14ac:dyDescent="0.2">
      <c r="A263" s="33" t="s">
        <v>98</v>
      </c>
      <c r="B263" s="34"/>
      <c r="C263" s="32"/>
      <c r="D263" s="4"/>
      <c r="E263" s="4"/>
    </row>
    <row r="264" spans="1:12" ht="41.25" customHeight="1" x14ac:dyDescent="0.2">
      <c r="A264" s="35" t="s">
        <v>88</v>
      </c>
      <c r="B264" s="55" t="str">
        <f>IFERROR(VLOOKUP(C264,Codes!$A$187:$B$240,2,0),"")</f>
        <v/>
      </c>
      <c r="C264" s="53">
        <f>Data!$Q$10</f>
        <v>0</v>
      </c>
      <c r="D264" s="49"/>
      <c r="E264" s="56" t="str">
        <f>IFERROR(VLOOKUP(D264,Codes!$A$187:$B$240,2,0),"")</f>
        <v/>
      </c>
    </row>
    <row r="265" spans="1:12" ht="41.25" customHeight="1" x14ac:dyDescent="0.2">
      <c r="A265" s="36" t="s">
        <v>89</v>
      </c>
      <c r="B265" s="55" t="str">
        <f>IFERROR(VLOOKUP(C265,Codes!$A$2:$B$59,2,0),"")</f>
        <v/>
      </c>
      <c r="C265" s="53">
        <f>Data!$S$10</f>
        <v>0</v>
      </c>
      <c r="D265" s="49"/>
      <c r="E265" s="56" t="str">
        <f>IFERROR(VLOOKUP(D265,Codes!$A$2:$B$59,2,0),"")</f>
        <v/>
      </c>
    </row>
    <row r="266" spans="1:12" ht="21.75" customHeight="1" x14ac:dyDescent="0.2">
      <c r="A266" s="196" t="s">
        <v>3</v>
      </c>
      <c r="B266" s="197"/>
      <c r="C266" s="40">
        <f>Data!$U$10</f>
        <v>0</v>
      </c>
      <c r="D266" s="51"/>
      <c r="E266" s="44"/>
    </row>
    <row r="267" spans="1:12" x14ac:dyDescent="0.2">
      <c r="A267" s="33" t="s">
        <v>99</v>
      </c>
      <c r="B267" s="34"/>
      <c r="C267" s="32"/>
      <c r="D267" s="4"/>
      <c r="E267" s="4"/>
    </row>
    <row r="268" spans="1:12" ht="41.25" customHeight="1" x14ac:dyDescent="0.2">
      <c r="A268" s="35" t="s">
        <v>88</v>
      </c>
      <c r="B268" s="55" t="str">
        <f>IFERROR(VLOOKUP(C268,Codes!$A$187:$B$240,2,0),"")</f>
        <v/>
      </c>
      <c r="C268" s="53">
        <f>Data!$V$10</f>
        <v>0</v>
      </c>
      <c r="D268" s="49"/>
      <c r="E268" s="56" t="str">
        <f>IFERROR(VLOOKUP(D268,Codes!$A$187:$B$240,2,0),"")</f>
        <v/>
      </c>
    </row>
    <row r="269" spans="1:12" ht="41.25" customHeight="1" x14ac:dyDescent="0.2">
      <c r="A269" s="36" t="s">
        <v>89</v>
      </c>
      <c r="B269" s="55" t="str">
        <f>IFERROR(VLOOKUP(C269,Codes!$A$2:$B$59,2,0),"")</f>
        <v/>
      </c>
      <c r="C269" s="53">
        <f>Data!$X$10</f>
        <v>0</v>
      </c>
      <c r="D269" s="49"/>
      <c r="E269" s="56" t="str">
        <f>IFERROR(VLOOKUP(D269,Codes!$A$2:$B$59,2,0),"")</f>
        <v/>
      </c>
    </row>
    <row r="270" spans="1:12" ht="21.75" customHeight="1" x14ac:dyDescent="0.2">
      <c r="A270" s="196" t="s">
        <v>3</v>
      </c>
      <c r="B270" s="197"/>
      <c r="C270" s="40">
        <f>Data!$Z$10</f>
        <v>0</v>
      </c>
      <c r="D270" s="51"/>
      <c r="E270" s="44"/>
    </row>
    <row r="271" spans="1:12" x14ac:dyDescent="0.2">
      <c r="A271" s="10" t="s">
        <v>101</v>
      </c>
    </row>
    <row r="272" spans="1:12" x14ac:dyDescent="0.2">
      <c r="A272" s="153"/>
      <c r="B272" s="153"/>
      <c r="C272" s="153"/>
      <c r="D272" s="153"/>
      <c r="E272" s="153"/>
    </row>
    <row r="273" spans="1:5" x14ac:dyDescent="0.2">
      <c r="A273" s="153"/>
      <c r="B273" s="153"/>
      <c r="C273" s="153"/>
      <c r="D273" s="153"/>
      <c r="E273" s="153"/>
    </row>
    <row r="274" spans="1:5" x14ac:dyDescent="0.2">
      <c r="A274" s="153"/>
      <c r="B274" s="153"/>
      <c r="C274" s="153"/>
      <c r="D274" s="153"/>
      <c r="E274" s="153"/>
    </row>
    <row r="275" spans="1:5" x14ac:dyDescent="0.2">
      <c r="A275" s="153"/>
      <c r="B275" s="153"/>
      <c r="C275" s="153"/>
      <c r="D275" s="153"/>
      <c r="E275" s="153"/>
    </row>
    <row r="276" spans="1:5" x14ac:dyDescent="0.2">
      <c r="A276" s="153"/>
      <c r="B276" s="153"/>
      <c r="C276" s="153"/>
      <c r="D276" s="153"/>
      <c r="E276" s="153"/>
    </row>
    <row r="277" spans="1:5" x14ac:dyDescent="0.2">
      <c r="A277" s="153"/>
      <c r="B277" s="153"/>
      <c r="C277" s="153"/>
      <c r="D277" s="153"/>
      <c r="E277" s="153"/>
    </row>
    <row r="278" spans="1:5" x14ac:dyDescent="0.2">
      <c r="A278" s="153"/>
      <c r="B278" s="153"/>
      <c r="C278" s="153"/>
      <c r="D278" s="153"/>
      <c r="E278" s="153"/>
    </row>
    <row r="279" spans="1:5" x14ac:dyDescent="0.2">
      <c r="A279" s="153"/>
      <c r="B279" s="153"/>
      <c r="C279" s="153"/>
      <c r="D279" s="153"/>
      <c r="E279" s="153"/>
    </row>
    <row r="280" spans="1:5" x14ac:dyDescent="0.2">
      <c r="E280" s="15" t="str">
        <f>"Page "&amp;Data!$A$10</f>
        <v>Page 9</v>
      </c>
    </row>
    <row r="281" spans="1:5" ht="20.25" customHeight="1" x14ac:dyDescent="0.2">
      <c r="A281" s="26" t="s">
        <v>94</v>
      </c>
      <c r="B281" s="4"/>
      <c r="C281" s="4"/>
      <c r="D281" s="4"/>
      <c r="E281" s="54" t="str">
        <f>"Review Date:  "&amp;TEXT(Data!$C$11,"MM/DD/YYYY")</f>
        <v>Review Date:  01/00/1900</v>
      </c>
    </row>
    <row r="282" spans="1:5" ht="20.25" customHeight="1" x14ac:dyDescent="0.2">
      <c r="A282" s="26" t="str">
        <f>"Institution:  "&amp;Data!$E$11</f>
        <v xml:space="preserve">Institution:  </v>
      </c>
      <c r="B282" s="4"/>
      <c r="C282" s="4"/>
      <c r="D282" s="4"/>
      <c r="E282" s="4"/>
    </row>
    <row r="283" spans="1:5" ht="20.25" customHeight="1" x14ac:dyDescent="0.2">
      <c r="A283" s="26" t="str">
        <f>"Building:  "&amp;Data!$F$11&amp;" - "&amp;Data!$G$11</f>
        <v xml:space="preserve">Building:   - </v>
      </c>
      <c r="B283" s="4"/>
      <c r="C283" s="4"/>
      <c r="D283" s="4"/>
      <c r="E283" s="4"/>
    </row>
    <row r="284" spans="1:5" x14ac:dyDescent="0.2">
      <c r="A284" s="10" t="s">
        <v>1</v>
      </c>
      <c r="C284" s="31" t="s">
        <v>86</v>
      </c>
      <c r="D284" s="45" t="s">
        <v>47</v>
      </c>
    </row>
    <row r="285" spans="1:5" ht="21.75" customHeight="1" x14ac:dyDescent="0.2">
      <c r="A285" s="198" t="s">
        <v>100</v>
      </c>
      <c r="B285" s="199"/>
      <c r="C285" s="52">
        <f>Data!$H$11</f>
        <v>0</v>
      </c>
      <c r="D285" s="46"/>
      <c r="E285" s="41"/>
    </row>
    <row r="286" spans="1:5" ht="21.75" customHeight="1" x14ac:dyDescent="0.2">
      <c r="A286" s="200" t="s">
        <v>91</v>
      </c>
      <c r="B286" s="201"/>
      <c r="C286" s="37">
        <f>Data!$I$11</f>
        <v>0</v>
      </c>
      <c r="D286" s="47"/>
      <c r="E286" s="42"/>
    </row>
    <row r="287" spans="1:5" ht="21.75" customHeight="1" x14ac:dyDescent="0.2">
      <c r="A287" s="200" t="s">
        <v>96</v>
      </c>
      <c r="B287" s="201"/>
      <c r="C287" s="37">
        <f>IF(OR(C289={"050","060","070","523","630","635","660","665","670","675","910","919","920","935","950","955","970","M10","U10","W10","WWW","W01","W02","W03","W04","W05","W06","W07","XXX","X01","X02","X03","X04","YYY","Y01","Y02","Y03","Y04","ZZZ"}),0,C286)*(IF(OR(AND(LEFT(C289,1)="8",NOT(OR(C291={"11","12","15","21","22"}))),OR(C291={"02","03","04","05","06","07","31","32","33","34","35","42","52","65","66","91","92"}),AND(OR(C291={"55","56","57"}),C292&lt;&gt;"74"),OR(C292={"72","73"})),0,C293)+IF(OR(AND(LEFT(C289,1)="8",NOT(OR(C295={"11","12","15","21","22"}))),OR(C295={"02","03","04","05","06","07","31","32","33","34","35","42","52","65","66","91","92"}),AND(OR(C295={"55","56","57"}),C296&lt;&gt;"74"),OR(C296={"72","73"})),0,C297)+IF(OR(AND(LEFT(C289,1)="8",NOT(OR(C299={"11","12","15","21","22"}))),OR(C299={"02","03","04","05","06","07","31","32","33","34","35","42","52","65","66","91","92"}),AND(OR(C299={"55","56","57"}),C300&lt;&gt;"74"),OR(C300={"72","73"})),0,C301))</f>
        <v>0</v>
      </c>
      <c r="D287" s="38">
        <f>IF(OR(D289={"050","060","070","523","630","635","660","665","670","675","910","919","920","935","950","955","970","M10","U10","W10","WWW","W01","W02","W03","W04","W05","W06","W07","XXX","X01","X02","X03","X04","YYY","Y01","Y02","Y03","Y04","ZZZ"}),0,D286)*(IF(OR(AND(LEFT(D289,1)="8",NOT(OR(D291={"11","12","15","21","22"}))),OR(D291={"02","03","04","05","06","07","31","32","33","34","35","42","52","65","66","91","92"}),AND(OR(D291={"55","56","57"}),D292&lt;&gt;"74"),OR(D292={"72","73"})),0,D293)+IF(OR(AND(LEFT(D289,1)="8",NOT(OR(D295={"11","12","15","21","22"}))),OR(D295={"02","03","04","05","06","07","31","32","33","34","35","42","52","65","66","91","92"}),AND(OR(D295={"55","56","57"}),D296&lt;&gt;"74"),OR(D296={"72","73"})),0,D297)+IF(OR(AND(LEFT(D289,1)="8",NOT(OR(D299={"11","12","15","21","22"}))),OR(D299={"02","03","04","05","06","07","31","32","33","34","35","42","52","65","66","91","92"}),AND(OR(D299={"55","56","57"}),D300&lt;&gt;"74"),OR(D300={"72","73"})),0,D301))</f>
        <v>0</v>
      </c>
      <c r="E287" s="42"/>
    </row>
    <row r="288" spans="1:5" ht="21.75" customHeight="1" x14ac:dyDescent="0.2">
      <c r="A288" s="202" t="s">
        <v>102</v>
      </c>
      <c r="B288" s="203"/>
      <c r="C288" s="39">
        <f>Data!$AA$11</f>
        <v>0</v>
      </c>
      <c r="D288" s="48"/>
      <c r="E288" s="43"/>
    </row>
    <row r="289" spans="1:12" ht="41.25" customHeight="1" x14ac:dyDescent="0.2">
      <c r="A289" s="30" t="s">
        <v>53</v>
      </c>
      <c r="B289" s="55" t="str">
        <f>IFERROR(VLOOKUP(C289,Codes!$A$62:$B$185,2,0),"")</f>
        <v/>
      </c>
      <c r="C289" s="53">
        <f>Data!$J$11</f>
        <v>0</v>
      </c>
      <c r="D289" s="49"/>
      <c r="E289" s="56" t="str">
        <f>IFERROR(VLOOKUP(D289,Codes!$A$62:$B$185,2,0),"")</f>
        <v/>
      </c>
    </row>
    <row r="290" spans="1:12" x14ac:dyDescent="0.2">
      <c r="A290" s="33" t="s">
        <v>97</v>
      </c>
      <c r="B290" s="4"/>
      <c r="C290" s="32"/>
      <c r="D290" s="59"/>
      <c r="E290" s="4"/>
    </row>
    <row r="291" spans="1:12" ht="41.25" customHeight="1" x14ac:dyDescent="0.2">
      <c r="A291" s="35" t="s">
        <v>88</v>
      </c>
      <c r="B291" s="55" t="str">
        <f>IFERROR(VLOOKUP(C291,Codes!$A$187:$B$240,2,0),"")</f>
        <v/>
      </c>
      <c r="C291" s="53">
        <f>Data!$L$11</f>
        <v>0</v>
      </c>
      <c r="D291" s="50"/>
      <c r="E291" s="56" t="str">
        <f>IFERROR(VLOOKUP(D291,Codes!$A$187:$B$240,2,0),"")</f>
        <v/>
      </c>
      <c r="L291" s="2"/>
    </row>
    <row r="292" spans="1:12" ht="41.25" customHeight="1" x14ac:dyDescent="0.2">
      <c r="A292" s="36" t="s">
        <v>89</v>
      </c>
      <c r="B292" s="55" t="str">
        <f>IFERROR(VLOOKUP(C292,Codes!$A$2:$B$59,2,0),"")</f>
        <v/>
      </c>
      <c r="C292" s="53">
        <f>Data!$N$11</f>
        <v>0</v>
      </c>
      <c r="D292" s="49"/>
      <c r="E292" s="56" t="str">
        <f>IFERROR(VLOOKUP(D292,Codes!$A$2:$B$59,2,0),"")</f>
        <v/>
      </c>
    </row>
    <row r="293" spans="1:12" ht="21.75" customHeight="1" x14ac:dyDescent="0.2">
      <c r="A293" s="196" t="s">
        <v>3</v>
      </c>
      <c r="B293" s="197"/>
      <c r="C293" s="40">
        <f>Data!$P$11</f>
        <v>0</v>
      </c>
      <c r="D293" s="51"/>
      <c r="E293" s="44"/>
    </row>
    <row r="294" spans="1:12" x14ac:dyDescent="0.2">
      <c r="A294" s="33" t="s">
        <v>98</v>
      </c>
      <c r="B294" s="34"/>
      <c r="C294" s="32"/>
      <c r="D294" s="4"/>
      <c r="E294" s="4"/>
    </row>
    <row r="295" spans="1:12" ht="41.25" customHeight="1" x14ac:dyDescent="0.2">
      <c r="A295" s="35" t="s">
        <v>88</v>
      </c>
      <c r="B295" s="55" t="str">
        <f>IFERROR(VLOOKUP(C295,Codes!$A$187:$B$240,2,0),"")</f>
        <v/>
      </c>
      <c r="C295" s="53">
        <f>Data!$Q$11</f>
        <v>0</v>
      </c>
      <c r="D295" s="49"/>
      <c r="E295" s="56" t="str">
        <f>IFERROR(VLOOKUP(D295,Codes!$A$187:$B$240,2,0),"")</f>
        <v/>
      </c>
    </row>
    <row r="296" spans="1:12" ht="41.25" customHeight="1" x14ac:dyDescent="0.2">
      <c r="A296" s="36" t="s">
        <v>89</v>
      </c>
      <c r="B296" s="55" t="str">
        <f>IFERROR(VLOOKUP(C296,Codes!$A$2:$B$59,2,0),"")</f>
        <v/>
      </c>
      <c r="C296" s="53">
        <f>Data!$S$11</f>
        <v>0</v>
      </c>
      <c r="D296" s="49"/>
      <c r="E296" s="56" t="str">
        <f>IFERROR(VLOOKUP(D296,Codes!$A$2:$B$59,2,0),"")</f>
        <v/>
      </c>
    </row>
    <row r="297" spans="1:12" ht="21.75" customHeight="1" x14ac:dyDescent="0.2">
      <c r="A297" s="196" t="s">
        <v>3</v>
      </c>
      <c r="B297" s="197"/>
      <c r="C297" s="40">
        <f>Data!$U$11</f>
        <v>0</v>
      </c>
      <c r="D297" s="51"/>
      <c r="E297" s="44"/>
    </row>
    <row r="298" spans="1:12" x14ac:dyDescent="0.2">
      <c r="A298" s="33" t="s">
        <v>99</v>
      </c>
      <c r="B298" s="34"/>
      <c r="C298" s="32"/>
      <c r="D298" s="4"/>
      <c r="E298" s="4"/>
    </row>
    <row r="299" spans="1:12" ht="41.25" customHeight="1" x14ac:dyDescent="0.2">
      <c r="A299" s="35" t="s">
        <v>88</v>
      </c>
      <c r="B299" s="55" t="str">
        <f>IFERROR(VLOOKUP(C299,Codes!$A$187:$B$240,2,0),"")</f>
        <v/>
      </c>
      <c r="C299" s="53">
        <f>Data!$V$11</f>
        <v>0</v>
      </c>
      <c r="D299" s="49"/>
      <c r="E299" s="56" t="str">
        <f>IFERROR(VLOOKUP(D299,Codes!$A$187:$B$240,2,0),"")</f>
        <v/>
      </c>
    </row>
    <row r="300" spans="1:12" ht="41.25" customHeight="1" x14ac:dyDescent="0.2">
      <c r="A300" s="36" t="s">
        <v>89</v>
      </c>
      <c r="B300" s="55" t="str">
        <f>IFERROR(VLOOKUP(C300,Codes!$A$2:$B$59,2,0),"")</f>
        <v/>
      </c>
      <c r="C300" s="53">
        <f>Data!$X$11</f>
        <v>0</v>
      </c>
      <c r="D300" s="49"/>
      <c r="E300" s="56" t="str">
        <f>IFERROR(VLOOKUP(D300,Codes!$A$2:$B$59,2,0),"")</f>
        <v/>
      </c>
    </row>
    <row r="301" spans="1:12" ht="21.75" customHeight="1" x14ac:dyDescent="0.2">
      <c r="A301" s="196" t="s">
        <v>3</v>
      </c>
      <c r="B301" s="197"/>
      <c r="C301" s="40">
        <f>Data!$Z$11</f>
        <v>0</v>
      </c>
      <c r="D301" s="51"/>
      <c r="E301" s="44"/>
    </row>
    <row r="302" spans="1:12" x14ac:dyDescent="0.2">
      <c r="A302" s="10" t="s">
        <v>101</v>
      </c>
    </row>
    <row r="303" spans="1:12" x14ac:dyDescent="0.2">
      <c r="A303" s="153"/>
      <c r="B303" s="153"/>
      <c r="C303" s="153"/>
      <c r="D303" s="153"/>
      <c r="E303" s="153"/>
    </row>
    <row r="304" spans="1:12" x14ac:dyDescent="0.2">
      <c r="A304" s="153"/>
      <c r="B304" s="153"/>
      <c r="C304" s="153"/>
      <c r="D304" s="153"/>
      <c r="E304" s="153"/>
    </row>
    <row r="305" spans="1:5" x14ac:dyDescent="0.2">
      <c r="A305" s="153"/>
      <c r="B305" s="153"/>
      <c r="C305" s="153"/>
      <c r="D305" s="153"/>
      <c r="E305" s="153"/>
    </row>
    <row r="306" spans="1:5" x14ac:dyDescent="0.2">
      <c r="A306" s="153"/>
      <c r="B306" s="153"/>
      <c r="C306" s="153"/>
      <c r="D306" s="153"/>
      <c r="E306" s="153"/>
    </row>
    <row r="307" spans="1:5" x14ac:dyDescent="0.2">
      <c r="A307" s="153"/>
      <c r="B307" s="153"/>
      <c r="C307" s="153"/>
      <c r="D307" s="153"/>
      <c r="E307" s="153"/>
    </row>
    <row r="308" spans="1:5" x14ac:dyDescent="0.2">
      <c r="A308" s="153"/>
      <c r="B308" s="153"/>
      <c r="C308" s="153"/>
      <c r="D308" s="153"/>
      <c r="E308" s="153"/>
    </row>
    <row r="309" spans="1:5" x14ac:dyDescent="0.2">
      <c r="A309" s="153"/>
      <c r="B309" s="153"/>
      <c r="C309" s="153"/>
      <c r="D309" s="153"/>
      <c r="E309" s="153"/>
    </row>
    <row r="310" spans="1:5" x14ac:dyDescent="0.2">
      <c r="A310" s="153"/>
      <c r="B310" s="153"/>
      <c r="C310" s="153"/>
      <c r="D310" s="153"/>
      <c r="E310" s="153"/>
    </row>
    <row r="311" spans="1:5" x14ac:dyDescent="0.2">
      <c r="E311" s="15" t="str">
        <f>"Page "&amp;Data!$A$11</f>
        <v>Page 10</v>
      </c>
    </row>
    <row r="312" spans="1:5" ht="20.25" customHeight="1" x14ac:dyDescent="0.2">
      <c r="A312" s="26" t="s">
        <v>94</v>
      </c>
      <c r="B312" s="4"/>
      <c r="C312" s="4"/>
      <c r="D312" s="4"/>
      <c r="E312" s="54" t="str">
        <f>"Review Date:  "&amp;TEXT(Data!$C$12,"MM/DD/YYYY")</f>
        <v>Review Date:  01/00/1900</v>
      </c>
    </row>
    <row r="313" spans="1:5" ht="20.25" customHeight="1" x14ac:dyDescent="0.2">
      <c r="A313" s="26" t="str">
        <f>"Institution:  "&amp;Data!$E$12</f>
        <v xml:space="preserve">Institution:  </v>
      </c>
      <c r="B313" s="4"/>
      <c r="C313" s="4"/>
      <c r="D313" s="4"/>
      <c r="E313" s="4"/>
    </row>
    <row r="314" spans="1:5" ht="20.25" customHeight="1" x14ac:dyDescent="0.2">
      <c r="A314" s="26" t="str">
        <f>"Building:  "&amp;Data!$F$12&amp;" - "&amp;Data!$G$12</f>
        <v xml:space="preserve">Building:   - </v>
      </c>
      <c r="B314" s="4"/>
      <c r="C314" s="4"/>
      <c r="D314" s="4"/>
      <c r="E314" s="4"/>
    </row>
    <row r="315" spans="1:5" x14ac:dyDescent="0.2">
      <c r="A315" s="10" t="s">
        <v>1</v>
      </c>
      <c r="C315" s="31" t="s">
        <v>86</v>
      </c>
      <c r="D315" s="45" t="s">
        <v>47</v>
      </c>
    </row>
    <row r="316" spans="1:5" ht="21.75" customHeight="1" x14ac:dyDescent="0.2">
      <c r="A316" s="198" t="s">
        <v>100</v>
      </c>
      <c r="B316" s="199"/>
      <c r="C316" s="52">
        <f>Data!$H$12</f>
        <v>0</v>
      </c>
      <c r="D316" s="46"/>
      <c r="E316" s="41"/>
    </row>
    <row r="317" spans="1:5" ht="21.75" customHeight="1" x14ac:dyDescent="0.2">
      <c r="A317" s="200" t="s">
        <v>91</v>
      </c>
      <c r="B317" s="201"/>
      <c r="C317" s="37">
        <f>Data!$I$12</f>
        <v>0</v>
      </c>
      <c r="D317" s="47"/>
      <c r="E317" s="42"/>
    </row>
    <row r="318" spans="1:5" ht="21.75" customHeight="1" x14ac:dyDescent="0.2">
      <c r="A318" s="200" t="s">
        <v>96</v>
      </c>
      <c r="B318" s="201"/>
      <c r="C318" s="37">
        <f>IF(OR(C320={"050","060","070","523","630","635","660","665","670","675","910","919","920","935","950","955","970","M10","U10","W10","WWW","W01","W02","W03","W04","W05","W06","W07","XXX","X01","X02","X03","X04","YYY","Y01","Y02","Y03","Y04","ZZZ"}),0,C317)*(IF(OR(AND(LEFT(C320,1)="8",NOT(OR(C322={"11","12","15","21","22"}))),OR(C322={"02","03","04","05","06","07","31","32","33","34","35","42","52","65","66","91","92"}),AND(OR(C322={"55","56","57"}),C323&lt;&gt;"74"),OR(C323={"72","73"})),0,C324)+IF(OR(AND(LEFT(C320,1)="8",NOT(OR(C326={"11","12","15","21","22"}))),OR(C326={"02","03","04","05","06","07","31","32","33","34","35","42","52","65","66","91","92"}),AND(OR(C326={"55","56","57"}),C327&lt;&gt;"74"),OR(C327={"72","73"})),0,C328)+IF(OR(AND(LEFT(C320,1)="8",NOT(OR(C330={"11","12","15","21","22"}))),OR(C330={"02","03","04","05","06","07","31","32","33","34","35","42","52","65","66","91","92"}),AND(OR(C330={"55","56","57"}),C331&lt;&gt;"74"),OR(C331={"72","73"})),0,C332))</f>
        <v>0</v>
      </c>
      <c r="D318" s="38">
        <f>IF(OR(D320={"050","060","070","523","630","635","660","665","670","675","910","919","920","935","950","955","970","M10","U10","W10","WWW","W01","W02","W03","W04","W05","W06","W07","XXX","X01","X02","X03","X04","YYY","Y01","Y02","Y03","Y04","ZZZ"}),0,D317)*(IF(OR(AND(LEFT(D320,1)="8",NOT(OR(D322={"11","12","15","21","22"}))),OR(D322={"02","03","04","05","06","07","31","32","33","34","35","42","52","65","66","91","92"}),AND(OR(D322={"55","56","57"}),D323&lt;&gt;"74"),OR(D323={"72","73"})),0,D324)+IF(OR(AND(LEFT(D320,1)="8",NOT(OR(D326={"11","12","15","21","22"}))),OR(D326={"02","03","04","05","06","07","31","32","33","34","35","42","52","65","66","91","92"}),AND(OR(D326={"55","56","57"}),D327&lt;&gt;"74"),OR(D327={"72","73"})),0,D328)+IF(OR(AND(LEFT(D320,1)="8",NOT(OR(D330={"11","12","15","21","22"}))),OR(D330={"02","03","04","05","06","07","31","32","33","34","35","42","52","65","66","91","92"}),AND(OR(D330={"55","56","57"}),D331&lt;&gt;"74"),OR(D331={"72","73"})),0,D332))</f>
        <v>0</v>
      </c>
      <c r="E318" s="42"/>
    </row>
    <row r="319" spans="1:5" ht="21.75" customHeight="1" x14ac:dyDescent="0.2">
      <c r="A319" s="202" t="s">
        <v>102</v>
      </c>
      <c r="B319" s="203"/>
      <c r="C319" s="39">
        <f>Data!$AA$12</f>
        <v>0</v>
      </c>
      <c r="D319" s="48"/>
      <c r="E319" s="43"/>
    </row>
    <row r="320" spans="1:5" ht="41.25" customHeight="1" x14ac:dyDescent="0.2">
      <c r="A320" s="30" t="s">
        <v>53</v>
      </c>
      <c r="B320" s="55" t="str">
        <f>IFERROR(VLOOKUP(C320,Codes!$A$62:$B$185,2,0),"")</f>
        <v/>
      </c>
      <c r="C320" s="53">
        <f>Data!$J$12</f>
        <v>0</v>
      </c>
      <c r="D320" s="49"/>
      <c r="E320" s="56" t="str">
        <f>IFERROR(VLOOKUP(D320,Codes!$A$62:$B$185,2,0),"")</f>
        <v/>
      </c>
    </row>
    <row r="321" spans="1:12" x14ac:dyDescent="0.2">
      <c r="A321" s="33" t="s">
        <v>97</v>
      </c>
      <c r="B321" s="4"/>
      <c r="C321" s="32"/>
      <c r="D321" s="59"/>
      <c r="E321" s="4"/>
    </row>
    <row r="322" spans="1:12" ht="41.25" customHeight="1" x14ac:dyDescent="0.2">
      <c r="A322" s="35" t="s">
        <v>88</v>
      </c>
      <c r="B322" s="55" t="str">
        <f>IFERROR(VLOOKUP(C322,Codes!$A$187:$B$240,2,0),"")</f>
        <v/>
      </c>
      <c r="C322" s="53">
        <f>Data!$L$12</f>
        <v>0</v>
      </c>
      <c r="D322" s="50"/>
      <c r="E322" s="56" t="str">
        <f>IFERROR(VLOOKUP(D322,Codes!$A$187:$B$240,2,0),"")</f>
        <v/>
      </c>
      <c r="L322" s="2"/>
    </row>
    <row r="323" spans="1:12" ht="41.25" customHeight="1" x14ac:dyDescent="0.2">
      <c r="A323" s="36" t="s">
        <v>89</v>
      </c>
      <c r="B323" s="55" t="str">
        <f>IFERROR(VLOOKUP(C323,Codes!$A$2:$B$59,2,0),"")</f>
        <v/>
      </c>
      <c r="C323" s="53">
        <f>Data!$N$12</f>
        <v>0</v>
      </c>
      <c r="D323" s="49"/>
      <c r="E323" s="56" t="str">
        <f>IFERROR(VLOOKUP(D323,Codes!$A$2:$B$59,2,0),"")</f>
        <v/>
      </c>
    </row>
    <row r="324" spans="1:12" ht="21.75" customHeight="1" x14ac:dyDescent="0.2">
      <c r="A324" s="196" t="s">
        <v>3</v>
      </c>
      <c r="B324" s="197"/>
      <c r="C324" s="40">
        <f>Data!$P$12</f>
        <v>0</v>
      </c>
      <c r="D324" s="51"/>
      <c r="E324" s="44"/>
    </row>
    <row r="325" spans="1:12" x14ac:dyDescent="0.2">
      <c r="A325" s="33" t="s">
        <v>98</v>
      </c>
      <c r="B325" s="34"/>
      <c r="C325" s="32"/>
      <c r="D325" s="4"/>
      <c r="E325" s="4"/>
    </row>
    <row r="326" spans="1:12" ht="41.25" customHeight="1" x14ac:dyDescent="0.2">
      <c r="A326" s="35" t="s">
        <v>88</v>
      </c>
      <c r="B326" s="55" t="str">
        <f>IFERROR(VLOOKUP(C326,Codes!$A$187:$B$240,2,0),"")</f>
        <v/>
      </c>
      <c r="C326" s="53">
        <f>Data!$Q$12</f>
        <v>0</v>
      </c>
      <c r="D326" s="49"/>
      <c r="E326" s="56" t="str">
        <f>IFERROR(VLOOKUP(D326,Codes!$A$187:$B$240,2,0),"")</f>
        <v/>
      </c>
    </row>
    <row r="327" spans="1:12" ht="41.25" customHeight="1" x14ac:dyDescent="0.2">
      <c r="A327" s="36" t="s">
        <v>89</v>
      </c>
      <c r="B327" s="55" t="str">
        <f>IFERROR(VLOOKUP(C327,Codes!$A$2:$B$59,2,0),"")</f>
        <v/>
      </c>
      <c r="C327" s="53">
        <f>Data!$S$12</f>
        <v>0</v>
      </c>
      <c r="D327" s="49"/>
      <c r="E327" s="56" t="str">
        <f>IFERROR(VLOOKUP(D327,Codes!$A$2:$B$59,2,0),"")</f>
        <v/>
      </c>
    </row>
    <row r="328" spans="1:12" ht="21.75" customHeight="1" x14ac:dyDescent="0.2">
      <c r="A328" s="196" t="s">
        <v>3</v>
      </c>
      <c r="B328" s="197"/>
      <c r="C328" s="40">
        <f>Data!$U$12</f>
        <v>0</v>
      </c>
      <c r="D328" s="51"/>
      <c r="E328" s="44"/>
    </row>
    <row r="329" spans="1:12" x14ac:dyDescent="0.2">
      <c r="A329" s="33" t="s">
        <v>99</v>
      </c>
      <c r="B329" s="34"/>
      <c r="C329" s="32"/>
      <c r="D329" s="4"/>
      <c r="E329" s="4"/>
    </row>
    <row r="330" spans="1:12" ht="41.25" customHeight="1" x14ac:dyDescent="0.2">
      <c r="A330" s="35" t="s">
        <v>88</v>
      </c>
      <c r="B330" s="55" t="str">
        <f>IFERROR(VLOOKUP(C330,Codes!$A$187:$B$240,2,0),"")</f>
        <v/>
      </c>
      <c r="C330" s="53">
        <f>Data!$V$12</f>
        <v>0</v>
      </c>
      <c r="D330" s="49"/>
      <c r="E330" s="56" t="str">
        <f>IFERROR(VLOOKUP(D330,Codes!$A$187:$B$240,2,0),"")</f>
        <v/>
      </c>
    </row>
    <row r="331" spans="1:12" ht="41.25" customHeight="1" x14ac:dyDescent="0.2">
      <c r="A331" s="36" t="s">
        <v>89</v>
      </c>
      <c r="B331" s="55" t="str">
        <f>IFERROR(VLOOKUP(C331,Codes!$A$2:$B$59,2,0),"")</f>
        <v/>
      </c>
      <c r="C331" s="53">
        <f>Data!$X$12</f>
        <v>0</v>
      </c>
      <c r="D331" s="49"/>
      <c r="E331" s="56" t="str">
        <f>IFERROR(VLOOKUP(D331,Codes!$A$2:$B$59,2,0),"")</f>
        <v/>
      </c>
    </row>
    <row r="332" spans="1:12" ht="21.75" customHeight="1" x14ac:dyDescent="0.2">
      <c r="A332" s="196" t="s">
        <v>3</v>
      </c>
      <c r="B332" s="197"/>
      <c r="C332" s="40">
        <f>Data!$Z$12</f>
        <v>0</v>
      </c>
      <c r="D332" s="51"/>
      <c r="E332" s="44"/>
    </row>
    <row r="333" spans="1:12" x14ac:dyDescent="0.2">
      <c r="A333" s="10" t="s">
        <v>101</v>
      </c>
    </row>
    <row r="334" spans="1:12" x14ac:dyDescent="0.2">
      <c r="A334" s="153"/>
      <c r="B334" s="153"/>
      <c r="C334" s="153"/>
      <c r="D334" s="153"/>
      <c r="E334" s="153"/>
    </row>
    <row r="335" spans="1:12" x14ac:dyDescent="0.2">
      <c r="A335" s="153"/>
      <c r="B335" s="153"/>
      <c r="C335" s="153"/>
      <c r="D335" s="153"/>
      <c r="E335" s="153"/>
    </row>
    <row r="336" spans="1:12" x14ac:dyDescent="0.2">
      <c r="A336" s="153"/>
      <c r="B336" s="153"/>
      <c r="C336" s="153"/>
      <c r="D336" s="153"/>
      <c r="E336" s="153"/>
    </row>
    <row r="337" spans="1:5" x14ac:dyDescent="0.2">
      <c r="A337" s="153"/>
      <c r="B337" s="153"/>
      <c r="C337" s="153"/>
      <c r="D337" s="153"/>
      <c r="E337" s="153"/>
    </row>
    <row r="338" spans="1:5" x14ac:dyDescent="0.2">
      <c r="A338" s="153"/>
      <c r="B338" s="153"/>
      <c r="C338" s="153"/>
      <c r="D338" s="153"/>
      <c r="E338" s="153"/>
    </row>
    <row r="339" spans="1:5" x14ac:dyDescent="0.2">
      <c r="A339" s="153"/>
      <c r="B339" s="153"/>
      <c r="C339" s="153"/>
      <c r="D339" s="153"/>
      <c r="E339" s="153"/>
    </row>
    <row r="340" spans="1:5" x14ac:dyDescent="0.2">
      <c r="A340" s="153"/>
      <c r="B340" s="153"/>
      <c r="C340" s="153"/>
      <c r="D340" s="153"/>
      <c r="E340" s="153"/>
    </row>
    <row r="341" spans="1:5" x14ac:dyDescent="0.2">
      <c r="A341" s="153"/>
      <c r="B341" s="153"/>
      <c r="C341" s="153"/>
      <c r="D341" s="153"/>
      <c r="E341" s="153"/>
    </row>
    <row r="342" spans="1:5" x14ac:dyDescent="0.2">
      <c r="E342" s="15" t="str">
        <f>"Page "&amp;Data!$A$12</f>
        <v>Page 11</v>
      </c>
    </row>
    <row r="343" spans="1:5" ht="20.25" customHeight="1" x14ac:dyDescent="0.2">
      <c r="A343" s="26" t="s">
        <v>94</v>
      </c>
      <c r="B343" s="4"/>
      <c r="C343" s="4"/>
      <c r="D343" s="4"/>
      <c r="E343" s="54" t="str">
        <f>"Review Date:  "&amp;TEXT(Data!$C$13,"MM/DD/YYYY")</f>
        <v>Review Date:  01/00/1900</v>
      </c>
    </row>
    <row r="344" spans="1:5" ht="20.25" customHeight="1" x14ac:dyDescent="0.2">
      <c r="A344" s="26" t="str">
        <f>"Institution:  "&amp;Data!$E$13</f>
        <v xml:space="preserve">Institution:  </v>
      </c>
      <c r="B344" s="4"/>
      <c r="C344" s="4"/>
      <c r="D344" s="4"/>
      <c r="E344" s="4"/>
    </row>
    <row r="345" spans="1:5" ht="20.25" customHeight="1" x14ac:dyDescent="0.2">
      <c r="A345" s="26" t="str">
        <f>"Building:  "&amp;Data!$F$13&amp;" - "&amp;Data!$G$13</f>
        <v xml:space="preserve">Building:   - </v>
      </c>
      <c r="B345" s="4"/>
      <c r="C345" s="4"/>
      <c r="D345" s="4"/>
      <c r="E345" s="4"/>
    </row>
    <row r="346" spans="1:5" x14ac:dyDescent="0.2">
      <c r="A346" s="10" t="s">
        <v>1</v>
      </c>
      <c r="C346" s="31" t="s">
        <v>86</v>
      </c>
      <c r="D346" s="45" t="s">
        <v>47</v>
      </c>
    </row>
    <row r="347" spans="1:5" ht="21.75" customHeight="1" x14ac:dyDescent="0.2">
      <c r="A347" s="198" t="s">
        <v>100</v>
      </c>
      <c r="B347" s="199"/>
      <c r="C347" s="52">
        <f>Data!$H$13</f>
        <v>0</v>
      </c>
      <c r="D347" s="46"/>
      <c r="E347" s="41"/>
    </row>
    <row r="348" spans="1:5" ht="21.75" customHeight="1" x14ac:dyDescent="0.2">
      <c r="A348" s="200" t="s">
        <v>91</v>
      </c>
      <c r="B348" s="201"/>
      <c r="C348" s="37">
        <f>Data!$I$13</f>
        <v>0</v>
      </c>
      <c r="D348" s="47"/>
      <c r="E348" s="42"/>
    </row>
    <row r="349" spans="1:5" ht="21.75" customHeight="1" x14ac:dyDescent="0.2">
      <c r="A349" s="200" t="s">
        <v>96</v>
      </c>
      <c r="B349" s="201"/>
      <c r="C349" s="37">
        <f>IF(OR(C351={"050","060","070","523","630","635","660","665","670","675","910","919","920","935","950","955","970","M10","U10","W10","WWW","W01","W02","W03","W04","W05","W06","W07","XXX","X01","X02","X03","X04","YYY","Y01","Y02","Y03","Y04","ZZZ"}),0,C348)*(IF(OR(AND(LEFT(C351,1)="8",NOT(OR(C353={"11","12","15","21","22"}))),OR(C353={"02","03","04","05","06","07","31","32","33","34","35","42","52","65","66","91","92"}),AND(OR(C353={"55","56","57"}),C354&lt;&gt;"74"),OR(C354={"72","73"})),0,C355)+IF(OR(AND(LEFT(C351,1)="8",NOT(OR(C357={"11","12","15","21","22"}))),OR(C357={"02","03","04","05","06","07","31","32","33","34","35","42","52","65","66","91","92"}),AND(OR(C357={"55","56","57"}),C358&lt;&gt;"74"),OR(C358={"72","73"})),0,C359)+IF(OR(AND(LEFT(C351,1)="8",NOT(OR(C361={"11","12","15","21","22"}))),OR(C361={"02","03","04","05","06","07","31","32","33","34","35","42","52","65","66","91","92"}),AND(OR(C361={"55","56","57"}),C362&lt;&gt;"74"),OR(C362={"72","73"})),0,C363))</f>
        <v>0</v>
      </c>
      <c r="D349" s="38">
        <f>IF(OR(D351={"050","060","070","523","630","635","660","665","670","675","910","919","920","935","950","955","970","M10","U10","W10","WWW","W01","W02","W03","W04","W05","W06","W07","XXX","X01","X02","X03","X04","YYY","Y01","Y02","Y03","Y04","ZZZ"}),0,D348)*(IF(OR(AND(LEFT(D351,1)="8",NOT(OR(D353={"11","12","15","21","22"}))),OR(D353={"02","03","04","05","06","07","31","32","33","34","35","42","52","65","66","91","92"}),AND(OR(D353={"55","56","57"}),D354&lt;&gt;"74"),OR(D354={"72","73"})),0,D355)+IF(OR(AND(LEFT(D351,1)="8",NOT(OR(D357={"11","12","15","21","22"}))),OR(D357={"02","03","04","05","06","07","31","32","33","34","35","42","52","65","66","91","92"}),AND(OR(D357={"55","56","57"}),D358&lt;&gt;"74"),OR(D358={"72","73"})),0,D359)+IF(OR(AND(LEFT(D351,1)="8",NOT(OR(D361={"11","12","15","21","22"}))),OR(D361={"02","03","04","05","06","07","31","32","33","34","35","42","52","65","66","91","92"}),AND(OR(D361={"55","56","57"}),D362&lt;&gt;"74"),OR(D362={"72","73"})),0,D363))</f>
        <v>0</v>
      </c>
      <c r="E349" s="42"/>
    </row>
    <row r="350" spans="1:5" ht="21.75" customHeight="1" x14ac:dyDescent="0.2">
      <c r="A350" s="202" t="s">
        <v>102</v>
      </c>
      <c r="B350" s="203"/>
      <c r="C350" s="39">
        <f>Data!$AA$13</f>
        <v>0</v>
      </c>
      <c r="D350" s="48"/>
      <c r="E350" s="43"/>
    </row>
    <row r="351" spans="1:5" ht="41.25" customHeight="1" x14ac:dyDescent="0.2">
      <c r="A351" s="30" t="s">
        <v>53</v>
      </c>
      <c r="B351" s="55" t="str">
        <f>IFERROR(VLOOKUP(C351,Codes!$A$62:$B$185,2,0),"")</f>
        <v/>
      </c>
      <c r="C351" s="53">
        <f>Data!$J$13</f>
        <v>0</v>
      </c>
      <c r="D351" s="49"/>
      <c r="E351" s="56" t="str">
        <f>IFERROR(VLOOKUP(D351,Codes!$A$62:$B$185,2,0),"")</f>
        <v/>
      </c>
    </row>
    <row r="352" spans="1:5" x14ac:dyDescent="0.2">
      <c r="A352" s="33" t="s">
        <v>97</v>
      </c>
      <c r="B352" s="4"/>
      <c r="C352" s="32"/>
      <c r="D352" s="59"/>
      <c r="E352" s="4"/>
    </row>
    <row r="353" spans="1:12" ht="41.25" customHeight="1" x14ac:dyDescent="0.2">
      <c r="A353" s="35" t="s">
        <v>88</v>
      </c>
      <c r="B353" s="55" t="str">
        <f>IFERROR(VLOOKUP(C353,Codes!$A$187:$B$240,2,0),"")</f>
        <v/>
      </c>
      <c r="C353" s="53">
        <f>Data!$L$13</f>
        <v>0</v>
      </c>
      <c r="D353" s="50"/>
      <c r="E353" s="56" t="str">
        <f>IFERROR(VLOOKUP(D353,Codes!$A$187:$B$240,2,0),"")</f>
        <v/>
      </c>
      <c r="L353" s="2"/>
    </row>
    <row r="354" spans="1:12" ht="41.25" customHeight="1" x14ac:dyDescent="0.2">
      <c r="A354" s="36" t="s">
        <v>89</v>
      </c>
      <c r="B354" s="55" t="str">
        <f>IFERROR(VLOOKUP(C354,Codes!$A$2:$B$59,2,0),"")</f>
        <v/>
      </c>
      <c r="C354" s="53">
        <f>Data!$N$13</f>
        <v>0</v>
      </c>
      <c r="D354" s="49"/>
      <c r="E354" s="56" t="str">
        <f>IFERROR(VLOOKUP(D354,Codes!$A$2:$B$59,2,0),"")</f>
        <v/>
      </c>
    </row>
    <row r="355" spans="1:12" ht="21.75" customHeight="1" x14ac:dyDescent="0.2">
      <c r="A355" s="196" t="s">
        <v>3</v>
      </c>
      <c r="B355" s="197"/>
      <c r="C355" s="40">
        <f>Data!$P$13</f>
        <v>0</v>
      </c>
      <c r="D355" s="51"/>
      <c r="E355" s="44"/>
    </row>
    <row r="356" spans="1:12" x14ac:dyDescent="0.2">
      <c r="A356" s="33" t="s">
        <v>98</v>
      </c>
      <c r="B356" s="34"/>
      <c r="C356" s="32"/>
      <c r="D356" s="4"/>
      <c r="E356" s="4"/>
    </row>
    <row r="357" spans="1:12" ht="41.25" customHeight="1" x14ac:dyDescent="0.2">
      <c r="A357" s="35" t="s">
        <v>88</v>
      </c>
      <c r="B357" s="55" t="str">
        <f>IFERROR(VLOOKUP(C357,Codes!$A$187:$B$240,2,0),"")</f>
        <v/>
      </c>
      <c r="C357" s="53">
        <f>Data!$Q$13</f>
        <v>0</v>
      </c>
      <c r="D357" s="49"/>
      <c r="E357" s="56" t="str">
        <f>IFERROR(VLOOKUP(D357,Codes!$A$187:$B$240,2,0),"")</f>
        <v/>
      </c>
    </row>
    <row r="358" spans="1:12" ht="41.25" customHeight="1" x14ac:dyDescent="0.2">
      <c r="A358" s="36" t="s">
        <v>89</v>
      </c>
      <c r="B358" s="55" t="str">
        <f>IFERROR(VLOOKUP(C358,Codes!$A$2:$B$59,2,0),"")</f>
        <v/>
      </c>
      <c r="C358" s="53">
        <f>Data!$S$13</f>
        <v>0</v>
      </c>
      <c r="D358" s="49"/>
      <c r="E358" s="56" t="str">
        <f>IFERROR(VLOOKUP(D358,Codes!$A$2:$B$59,2,0),"")</f>
        <v/>
      </c>
    </row>
    <row r="359" spans="1:12" ht="21.75" customHeight="1" x14ac:dyDescent="0.2">
      <c r="A359" s="196" t="s">
        <v>3</v>
      </c>
      <c r="B359" s="197"/>
      <c r="C359" s="40">
        <f>Data!$U$13</f>
        <v>0</v>
      </c>
      <c r="D359" s="51"/>
      <c r="E359" s="44"/>
    </row>
    <row r="360" spans="1:12" x14ac:dyDescent="0.2">
      <c r="A360" s="33" t="s">
        <v>99</v>
      </c>
      <c r="B360" s="34"/>
      <c r="C360" s="32"/>
      <c r="D360" s="4"/>
      <c r="E360" s="4"/>
    </row>
    <row r="361" spans="1:12" ht="41.25" customHeight="1" x14ac:dyDescent="0.2">
      <c r="A361" s="35" t="s">
        <v>88</v>
      </c>
      <c r="B361" s="55" t="str">
        <f>IFERROR(VLOOKUP(C361,Codes!$A$187:$B$240,2,0),"")</f>
        <v/>
      </c>
      <c r="C361" s="53">
        <f>Data!$V$13</f>
        <v>0</v>
      </c>
      <c r="D361" s="49"/>
      <c r="E361" s="56" t="str">
        <f>IFERROR(VLOOKUP(D361,Codes!$A$187:$B$240,2,0),"")</f>
        <v/>
      </c>
    </row>
    <row r="362" spans="1:12" ht="41.25" customHeight="1" x14ac:dyDescent="0.2">
      <c r="A362" s="36" t="s">
        <v>89</v>
      </c>
      <c r="B362" s="55" t="str">
        <f>IFERROR(VLOOKUP(C362,Codes!$A$2:$B$59,2,0),"")</f>
        <v/>
      </c>
      <c r="C362" s="53">
        <f>Data!$X$13</f>
        <v>0</v>
      </c>
      <c r="D362" s="49"/>
      <c r="E362" s="56" t="str">
        <f>IFERROR(VLOOKUP(D362,Codes!$A$2:$B$59,2,0),"")</f>
        <v/>
      </c>
    </row>
    <row r="363" spans="1:12" ht="21.75" customHeight="1" x14ac:dyDescent="0.2">
      <c r="A363" s="196" t="s">
        <v>3</v>
      </c>
      <c r="B363" s="197"/>
      <c r="C363" s="40">
        <f>Data!$Z$13</f>
        <v>0</v>
      </c>
      <c r="D363" s="51"/>
      <c r="E363" s="44"/>
    </row>
    <row r="364" spans="1:12" x14ac:dyDescent="0.2">
      <c r="A364" s="10" t="s">
        <v>101</v>
      </c>
    </row>
    <row r="365" spans="1:12" x14ac:dyDescent="0.2">
      <c r="A365" s="153"/>
      <c r="B365" s="153"/>
      <c r="C365" s="153"/>
      <c r="D365" s="153"/>
      <c r="E365" s="153"/>
    </row>
    <row r="366" spans="1:12" x14ac:dyDescent="0.2">
      <c r="A366" s="153"/>
      <c r="B366" s="153"/>
      <c r="C366" s="153"/>
      <c r="D366" s="153"/>
      <c r="E366" s="153"/>
    </row>
    <row r="367" spans="1:12" x14ac:dyDescent="0.2">
      <c r="A367" s="153"/>
      <c r="B367" s="153"/>
      <c r="C367" s="153"/>
      <c r="D367" s="153"/>
      <c r="E367" s="153"/>
    </row>
    <row r="368" spans="1:12" x14ac:dyDescent="0.2">
      <c r="A368" s="153"/>
      <c r="B368" s="153"/>
      <c r="C368" s="153"/>
      <c r="D368" s="153"/>
      <c r="E368" s="153"/>
    </row>
    <row r="369" spans="1:12" x14ac:dyDescent="0.2">
      <c r="A369" s="153"/>
      <c r="B369" s="153"/>
      <c r="C369" s="153"/>
      <c r="D369" s="153"/>
      <c r="E369" s="153"/>
    </row>
    <row r="370" spans="1:12" x14ac:dyDescent="0.2">
      <c r="A370" s="153"/>
      <c r="B370" s="153"/>
      <c r="C370" s="153"/>
      <c r="D370" s="153"/>
      <c r="E370" s="153"/>
    </row>
    <row r="371" spans="1:12" x14ac:dyDescent="0.2">
      <c r="A371" s="153"/>
      <c r="B371" s="153"/>
      <c r="C371" s="153"/>
      <c r="D371" s="153"/>
      <c r="E371" s="153"/>
    </row>
    <row r="372" spans="1:12" x14ac:dyDescent="0.2">
      <c r="A372" s="153"/>
      <c r="B372" s="153"/>
      <c r="C372" s="153"/>
      <c r="D372" s="153"/>
      <c r="E372" s="153"/>
    </row>
    <row r="373" spans="1:12" x14ac:dyDescent="0.2">
      <c r="E373" s="15" t="str">
        <f>"Page "&amp;Data!$A$13</f>
        <v>Page 12</v>
      </c>
    </row>
    <row r="374" spans="1:12" ht="20.25" customHeight="1" x14ac:dyDescent="0.2">
      <c r="A374" s="26" t="s">
        <v>94</v>
      </c>
      <c r="B374" s="4"/>
      <c r="C374" s="4"/>
      <c r="D374" s="4"/>
      <c r="E374" s="54" t="str">
        <f>"Review Date:  "&amp;TEXT(Data!$C$14,"MM/DD/YYYY")</f>
        <v>Review Date:  01/00/1900</v>
      </c>
    </row>
    <row r="375" spans="1:12" ht="20.25" customHeight="1" x14ac:dyDescent="0.2">
      <c r="A375" s="26" t="str">
        <f>"Institution:  "&amp;Data!$E$14</f>
        <v xml:space="preserve">Institution:  </v>
      </c>
      <c r="B375" s="4"/>
      <c r="C375" s="4"/>
      <c r="D375" s="4"/>
      <c r="E375" s="4"/>
    </row>
    <row r="376" spans="1:12" ht="20.25" customHeight="1" x14ac:dyDescent="0.2">
      <c r="A376" s="26" t="str">
        <f>"Building:  "&amp;Data!$F$14&amp;" - "&amp;Data!$G$14</f>
        <v xml:space="preserve">Building:   - </v>
      </c>
      <c r="B376" s="4"/>
      <c r="C376" s="4"/>
      <c r="D376" s="4"/>
      <c r="E376" s="4"/>
    </row>
    <row r="377" spans="1:12" x14ac:dyDescent="0.2">
      <c r="A377" s="10" t="s">
        <v>1</v>
      </c>
      <c r="C377" s="31" t="s">
        <v>86</v>
      </c>
      <c r="D377" s="45" t="s">
        <v>47</v>
      </c>
    </row>
    <row r="378" spans="1:12" ht="21.75" customHeight="1" x14ac:dyDescent="0.2">
      <c r="A378" s="198" t="s">
        <v>100</v>
      </c>
      <c r="B378" s="199"/>
      <c r="C378" s="52">
        <f>Data!$H$14</f>
        <v>0</v>
      </c>
      <c r="D378" s="46"/>
      <c r="E378" s="41"/>
    </row>
    <row r="379" spans="1:12" ht="21.75" customHeight="1" x14ac:dyDescent="0.2">
      <c r="A379" s="200" t="s">
        <v>91</v>
      </c>
      <c r="B379" s="201"/>
      <c r="C379" s="37">
        <f>Data!$I$14</f>
        <v>0</v>
      </c>
      <c r="D379" s="47"/>
      <c r="E379" s="42"/>
    </row>
    <row r="380" spans="1:12" ht="21.75" customHeight="1" x14ac:dyDescent="0.2">
      <c r="A380" s="200" t="s">
        <v>96</v>
      </c>
      <c r="B380" s="201"/>
      <c r="C380" s="37">
        <f>IF(OR(C382={"050","060","070","523","630","635","660","665","670","675","910","919","920","935","950","955","970","M10","U10","W10","WWW","W01","W02","W03","W04","W05","W06","W07","XXX","X01","X02","X03","X04","YYY","Y01","Y02","Y03","Y04","ZZZ"}),0,C379)*(IF(OR(AND(LEFT(C382,1)="8",NOT(OR(C384={"11","12","15","21","22"}))),OR(C384={"02","03","04","05","06","07","31","32","33","34","35","42","52","65","66","91","92"}),AND(OR(C384={"55","56","57"}),C385&lt;&gt;"74"),OR(C385={"72","73"})),0,C386)+IF(OR(AND(LEFT(C382,1)="8",NOT(OR(C388={"11","12","15","21","22"}))),OR(C388={"02","03","04","05","06","07","31","32","33","34","35","42","52","65","66","91","92"}),AND(OR(C388={"55","56","57"}),C389&lt;&gt;"74"),OR(C389={"72","73"})),0,C390)+IF(OR(AND(LEFT(C382,1)="8",NOT(OR(C392={"11","12","15","21","22"}))),OR(C392={"02","03","04","05","06","07","31","32","33","34","35","42","52","65","66","91","92"}),AND(OR(C392={"55","56","57"}),C393&lt;&gt;"74"),OR(C393={"72","73"})),0,C394))</f>
        <v>0</v>
      </c>
      <c r="D380" s="38">
        <f>IF(OR(D382={"050","060","070","523","630","635","660","665","670","675","910","919","920","935","950","955","970","M10","U10","W10","WWW","W01","W02","W03","W04","W05","W06","W07","XXX","X01","X02","X03","X04","YYY","Y01","Y02","Y03","Y04","ZZZ"}),0,D379)*(IF(OR(AND(LEFT(D382,1)="8",NOT(OR(D384={"11","12","15","21","22"}))),OR(D384={"02","03","04","05","06","07","31","32","33","34","35","42","52","65","66","91","92"}),AND(OR(D384={"55","56","57"}),D385&lt;&gt;"74"),OR(D385={"72","73"})),0,D386)+IF(OR(AND(LEFT(D382,1)="8",NOT(OR(D388={"11","12","15","21","22"}))),OR(D388={"02","03","04","05","06","07","31","32","33","34","35","42","52","65","66","91","92"}),AND(OR(D388={"55","56","57"}),D389&lt;&gt;"74"),OR(D389={"72","73"})),0,D390)+IF(OR(AND(LEFT(D382,1)="8",NOT(OR(D392={"11","12","15","21","22"}))),OR(D392={"02","03","04","05","06","07","31","32","33","34","35","42","52","65","66","91","92"}),AND(OR(D392={"55","56","57"}),D393&lt;&gt;"74"),OR(D393={"72","73"})),0,D394))</f>
        <v>0</v>
      </c>
      <c r="E380" s="42"/>
    </row>
    <row r="381" spans="1:12" ht="21.75" customHeight="1" x14ac:dyDescent="0.2">
      <c r="A381" s="202" t="s">
        <v>102</v>
      </c>
      <c r="B381" s="203"/>
      <c r="C381" s="39">
        <f>Data!$AA$14</f>
        <v>0</v>
      </c>
      <c r="D381" s="48"/>
      <c r="E381" s="43"/>
    </row>
    <row r="382" spans="1:12" ht="41.25" customHeight="1" x14ac:dyDescent="0.2">
      <c r="A382" s="30" t="s">
        <v>53</v>
      </c>
      <c r="B382" s="55" t="str">
        <f>IFERROR(VLOOKUP(C382,Codes!$A$62:$B$185,2,0),"")</f>
        <v/>
      </c>
      <c r="C382" s="53">
        <f>Data!$J$14</f>
        <v>0</v>
      </c>
      <c r="D382" s="49"/>
      <c r="E382" s="56" t="str">
        <f>IFERROR(VLOOKUP(D382,Codes!$A$62:$B$185,2,0),"")</f>
        <v/>
      </c>
    </row>
    <row r="383" spans="1:12" x14ac:dyDescent="0.2">
      <c r="A383" s="33" t="s">
        <v>97</v>
      </c>
      <c r="B383" s="4"/>
      <c r="C383" s="32"/>
      <c r="D383" s="59"/>
      <c r="E383" s="4"/>
    </row>
    <row r="384" spans="1:12" ht="41.25" customHeight="1" x14ac:dyDescent="0.2">
      <c r="A384" s="35" t="s">
        <v>88</v>
      </c>
      <c r="B384" s="55" t="str">
        <f>IFERROR(VLOOKUP(C384,Codes!$A$187:$B$240,2,0),"")</f>
        <v/>
      </c>
      <c r="C384" s="53">
        <f>Data!$L$14</f>
        <v>0</v>
      </c>
      <c r="D384" s="50"/>
      <c r="E384" s="56" t="str">
        <f>IFERROR(VLOOKUP(D384,Codes!$A$187:$B$240,2,0),"")</f>
        <v/>
      </c>
      <c r="L384" s="2"/>
    </row>
    <row r="385" spans="1:5" ht="41.25" customHeight="1" x14ac:dyDescent="0.2">
      <c r="A385" s="36" t="s">
        <v>89</v>
      </c>
      <c r="B385" s="55" t="str">
        <f>IFERROR(VLOOKUP(C385,Codes!$A$2:$B$59,2,0),"")</f>
        <v/>
      </c>
      <c r="C385" s="53">
        <f>Data!$N$14</f>
        <v>0</v>
      </c>
      <c r="D385" s="49"/>
      <c r="E385" s="56" t="str">
        <f>IFERROR(VLOOKUP(D385,Codes!$A$2:$B$59,2,0),"")</f>
        <v/>
      </c>
    </row>
    <row r="386" spans="1:5" ht="21.75" customHeight="1" x14ac:dyDescent="0.2">
      <c r="A386" s="196" t="s">
        <v>3</v>
      </c>
      <c r="B386" s="197"/>
      <c r="C386" s="40">
        <f>Data!$P$14</f>
        <v>0</v>
      </c>
      <c r="D386" s="51"/>
      <c r="E386" s="44"/>
    </row>
    <row r="387" spans="1:5" x14ac:dyDescent="0.2">
      <c r="A387" s="33" t="s">
        <v>98</v>
      </c>
      <c r="B387" s="34"/>
      <c r="C387" s="32"/>
      <c r="D387" s="4"/>
      <c r="E387" s="4"/>
    </row>
    <row r="388" spans="1:5" ht="41.25" customHeight="1" x14ac:dyDescent="0.2">
      <c r="A388" s="35" t="s">
        <v>88</v>
      </c>
      <c r="B388" s="55" t="str">
        <f>IFERROR(VLOOKUP(C388,Codes!$A$187:$B$240,2,0),"")</f>
        <v/>
      </c>
      <c r="C388" s="53">
        <f>Data!$Q$14</f>
        <v>0</v>
      </c>
      <c r="D388" s="49"/>
      <c r="E388" s="56" t="str">
        <f>IFERROR(VLOOKUP(D388,Codes!$A$187:$B$240,2,0),"")</f>
        <v/>
      </c>
    </row>
    <row r="389" spans="1:5" ht="41.25" customHeight="1" x14ac:dyDescent="0.2">
      <c r="A389" s="36" t="s">
        <v>89</v>
      </c>
      <c r="B389" s="55" t="str">
        <f>IFERROR(VLOOKUP(C389,Codes!$A$2:$B$59,2,0),"")</f>
        <v/>
      </c>
      <c r="C389" s="53">
        <f>Data!$S$14</f>
        <v>0</v>
      </c>
      <c r="D389" s="49"/>
      <c r="E389" s="56" t="str">
        <f>IFERROR(VLOOKUP(D389,Codes!$A$2:$B$59,2,0),"")</f>
        <v/>
      </c>
    </row>
    <row r="390" spans="1:5" ht="21.75" customHeight="1" x14ac:dyDescent="0.2">
      <c r="A390" s="196" t="s">
        <v>3</v>
      </c>
      <c r="B390" s="197"/>
      <c r="C390" s="40">
        <f>Data!$U$14</f>
        <v>0</v>
      </c>
      <c r="D390" s="51"/>
      <c r="E390" s="44"/>
    </row>
    <row r="391" spans="1:5" x14ac:dyDescent="0.2">
      <c r="A391" s="33" t="s">
        <v>99</v>
      </c>
      <c r="B391" s="34"/>
      <c r="C391" s="32"/>
      <c r="D391" s="4"/>
      <c r="E391" s="4"/>
    </row>
    <row r="392" spans="1:5" ht="41.25" customHeight="1" x14ac:dyDescent="0.2">
      <c r="A392" s="35" t="s">
        <v>88</v>
      </c>
      <c r="B392" s="55" t="str">
        <f>IFERROR(VLOOKUP(C392,Codes!$A$187:$B$240,2,0),"")</f>
        <v/>
      </c>
      <c r="C392" s="53">
        <f>Data!$V$14</f>
        <v>0</v>
      </c>
      <c r="D392" s="49"/>
      <c r="E392" s="56" t="str">
        <f>IFERROR(VLOOKUP(D392,Codes!$A$187:$B$240,2,0),"")</f>
        <v/>
      </c>
    </row>
    <row r="393" spans="1:5" ht="41.25" customHeight="1" x14ac:dyDescent="0.2">
      <c r="A393" s="36" t="s">
        <v>89</v>
      </c>
      <c r="B393" s="55" t="str">
        <f>IFERROR(VLOOKUP(C393,Codes!$A$2:$B$59,2,0),"")</f>
        <v/>
      </c>
      <c r="C393" s="53">
        <f>Data!$X$14</f>
        <v>0</v>
      </c>
      <c r="D393" s="49"/>
      <c r="E393" s="56" t="str">
        <f>IFERROR(VLOOKUP(D393,Codes!$A$2:$B$59,2,0),"")</f>
        <v/>
      </c>
    </row>
    <row r="394" spans="1:5" ht="21.75" customHeight="1" x14ac:dyDescent="0.2">
      <c r="A394" s="196" t="s">
        <v>3</v>
      </c>
      <c r="B394" s="197"/>
      <c r="C394" s="40">
        <f>Data!$Z$14</f>
        <v>0</v>
      </c>
      <c r="D394" s="51"/>
      <c r="E394" s="44"/>
    </row>
    <row r="395" spans="1:5" x14ac:dyDescent="0.2">
      <c r="A395" s="10" t="s">
        <v>101</v>
      </c>
    </row>
    <row r="396" spans="1:5" x14ac:dyDescent="0.2">
      <c r="A396" s="153"/>
      <c r="B396" s="153"/>
      <c r="C396" s="153"/>
      <c r="D396" s="153"/>
      <c r="E396" s="153"/>
    </row>
    <row r="397" spans="1:5" x14ac:dyDescent="0.2">
      <c r="A397" s="153"/>
      <c r="B397" s="153"/>
      <c r="C397" s="153"/>
      <c r="D397" s="153"/>
      <c r="E397" s="153"/>
    </row>
    <row r="398" spans="1:5" x14ac:dyDescent="0.2">
      <c r="A398" s="153"/>
      <c r="B398" s="153"/>
      <c r="C398" s="153"/>
      <c r="D398" s="153"/>
      <c r="E398" s="153"/>
    </row>
    <row r="399" spans="1:5" x14ac:dyDescent="0.2">
      <c r="A399" s="153"/>
      <c r="B399" s="153"/>
      <c r="C399" s="153"/>
      <c r="D399" s="153"/>
      <c r="E399" s="153"/>
    </row>
    <row r="400" spans="1:5" x14ac:dyDescent="0.2">
      <c r="A400" s="153"/>
      <c r="B400" s="153"/>
      <c r="C400" s="153"/>
      <c r="D400" s="153"/>
      <c r="E400" s="153"/>
    </row>
    <row r="401" spans="1:12" x14ac:dyDescent="0.2">
      <c r="A401" s="153"/>
      <c r="B401" s="153"/>
      <c r="C401" s="153"/>
      <c r="D401" s="153"/>
      <c r="E401" s="153"/>
    </row>
    <row r="402" spans="1:12" x14ac:dyDescent="0.2">
      <c r="A402" s="153"/>
      <c r="B402" s="153"/>
      <c r="C402" s="153"/>
      <c r="D402" s="153"/>
      <c r="E402" s="153"/>
    </row>
    <row r="403" spans="1:12" x14ac:dyDescent="0.2">
      <c r="A403" s="153"/>
      <c r="B403" s="153"/>
      <c r="C403" s="153"/>
      <c r="D403" s="153"/>
      <c r="E403" s="153"/>
    </row>
    <row r="404" spans="1:12" x14ac:dyDescent="0.2">
      <c r="E404" s="15" t="str">
        <f>"Page "&amp;Data!$A$14</f>
        <v>Page 13</v>
      </c>
    </row>
    <row r="405" spans="1:12" ht="20.25" customHeight="1" x14ac:dyDescent="0.2">
      <c r="A405" s="26" t="s">
        <v>94</v>
      </c>
      <c r="B405" s="4"/>
      <c r="C405" s="4"/>
      <c r="D405" s="4"/>
      <c r="E405" s="54" t="str">
        <f>"Review Date:  "&amp;TEXT(Data!$C$15,"MM/DD/YYYY")</f>
        <v>Review Date:  01/00/1900</v>
      </c>
    </row>
    <row r="406" spans="1:12" ht="20.25" customHeight="1" x14ac:dyDescent="0.2">
      <c r="A406" s="26" t="str">
        <f>"Institution:  "&amp;Data!$E$15</f>
        <v xml:space="preserve">Institution:  </v>
      </c>
      <c r="B406" s="4"/>
      <c r="C406" s="4"/>
      <c r="D406" s="4"/>
      <c r="E406" s="4"/>
    </row>
    <row r="407" spans="1:12" ht="20.25" customHeight="1" x14ac:dyDescent="0.2">
      <c r="A407" s="26" t="str">
        <f>"Building:  "&amp;Data!$F$15&amp;" - "&amp;Data!$G$15</f>
        <v xml:space="preserve">Building:   - </v>
      </c>
      <c r="B407" s="4"/>
      <c r="C407" s="4"/>
      <c r="D407" s="4"/>
      <c r="E407" s="4"/>
    </row>
    <row r="408" spans="1:12" x14ac:dyDescent="0.2">
      <c r="A408" s="10" t="s">
        <v>1</v>
      </c>
      <c r="C408" s="31" t="s">
        <v>86</v>
      </c>
      <c r="D408" s="45" t="s">
        <v>47</v>
      </c>
    </row>
    <row r="409" spans="1:12" ht="21.75" customHeight="1" x14ac:dyDescent="0.2">
      <c r="A409" s="198" t="s">
        <v>100</v>
      </c>
      <c r="B409" s="199"/>
      <c r="C409" s="52">
        <f>Data!$H$15</f>
        <v>0</v>
      </c>
      <c r="D409" s="46"/>
      <c r="E409" s="41"/>
    </row>
    <row r="410" spans="1:12" ht="21.75" customHeight="1" x14ac:dyDescent="0.2">
      <c r="A410" s="200" t="s">
        <v>91</v>
      </c>
      <c r="B410" s="201"/>
      <c r="C410" s="37">
        <f>Data!$I$15</f>
        <v>0</v>
      </c>
      <c r="D410" s="47"/>
      <c r="E410" s="42"/>
    </row>
    <row r="411" spans="1:12" ht="21.75" customHeight="1" x14ac:dyDescent="0.2">
      <c r="A411" s="200" t="s">
        <v>96</v>
      </c>
      <c r="B411" s="201"/>
      <c r="C411" s="37">
        <f>IF(OR(C413={"050","060","070","523","630","635","660","665","670","675","910","919","920","935","950","955","970","M10","U10","W10","WWW","W01","W02","W03","W04","W05","W06","W07","XXX","X01","X02","X03","X04","YYY","Y01","Y02","Y03","Y04","ZZZ"}),0,C410)*(IF(OR(AND(LEFT(C413,1)="8",NOT(OR(C415={"11","12","15","21","22"}))),OR(C415={"02","03","04","05","06","07","31","32","33","34","35","42","52","65","66","91","92"}),AND(OR(C415={"55","56","57"}),C416&lt;&gt;"74"),OR(C416={"72","73"})),0,C417)+IF(OR(AND(LEFT(C413,1)="8",NOT(OR(C419={"11","12","15","21","22"}))),OR(C419={"02","03","04","05","06","07","31","32","33","34","35","42","52","65","66","91","92"}),AND(OR(C419={"55","56","57"}),C420&lt;&gt;"74"),OR(C420={"72","73"})),0,C421)+IF(OR(AND(LEFT(C413,1)="8",NOT(OR(C423={"11","12","15","21","22"}))),OR(C423={"02","03","04","05","06","07","31","32","33","34","35","42","52","65","66","91","92"}),AND(OR(C423={"55","56","57"}),C424&lt;&gt;"74"),OR(C424={"72","73"})),0,C425))</f>
        <v>0</v>
      </c>
      <c r="D411" s="38">
        <f>IF(OR(D413={"050","060","070","523","630","635","660","665","670","675","910","919","920","935","950","955","970","M10","U10","W10","WWW","W01","W02","W03","W04","W05","W06","W07","XXX","X01","X02","X03","X04","YYY","Y01","Y02","Y03","Y04","ZZZ"}),0,D410)*(IF(OR(AND(LEFT(D413,1)="8",NOT(OR(D415={"11","12","15","21","22"}))),OR(D415={"02","03","04","05","06","07","31","32","33","34","35","42","52","65","66","91","92"}),AND(OR(D415={"55","56","57"}),D416&lt;&gt;"74"),OR(D416={"72","73"})),0,D417)+IF(OR(AND(LEFT(D413,1)="8",NOT(OR(D419={"11","12","15","21","22"}))),OR(D419={"02","03","04","05","06","07","31","32","33","34","35","42","52","65","66","91","92"}),AND(OR(D419={"55","56","57"}),D420&lt;&gt;"74"),OR(D420={"72","73"})),0,D421)+IF(OR(AND(LEFT(D413,1)="8",NOT(OR(D423={"11","12","15","21","22"}))),OR(D423={"02","03","04","05","06","07","31","32","33","34","35","42","52","65","66","91","92"}),AND(OR(D423={"55","56","57"}),D424&lt;&gt;"74"),OR(D424={"72","73"})),0,D425))</f>
        <v>0</v>
      </c>
      <c r="E411" s="42"/>
    </row>
    <row r="412" spans="1:12" ht="21.75" customHeight="1" x14ac:dyDescent="0.2">
      <c r="A412" s="202" t="s">
        <v>102</v>
      </c>
      <c r="B412" s="203"/>
      <c r="C412" s="39">
        <f>Data!$AA$15</f>
        <v>0</v>
      </c>
      <c r="D412" s="48"/>
      <c r="E412" s="43"/>
    </row>
    <row r="413" spans="1:12" ht="41.25" customHeight="1" x14ac:dyDescent="0.2">
      <c r="A413" s="30" t="s">
        <v>53</v>
      </c>
      <c r="B413" s="55" t="str">
        <f>IFERROR(VLOOKUP(C413,Codes!$A$62:$B$185,2,0),"")</f>
        <v/>
      </c>
      <c r="C413" s="53">
        <f>Data!$J$15</f>
        <v>0</v>
      </c>
      <c r="D413" s="49"/>
      <c r="E413" s="56" t="str">
        <f>IFERROR(VLOOKUP(D413,Codes!$A$62:$B$185,2,0),"")</f>
        <v/>
      </c>
    </row>
    <row r="414" spans="1:12" x14ac:dyDescent="0.2">
      <c r="A414" s="33" t="s">
        <v>97</v>
      </c>
      <c r="B414" s="4"/>
      <c r="C414" s="32"/>
      <c r="D414" s="59"/>
      <c r="E414" s="4"/>
    </row>
    <row r="415" spans="1:12" ht="41.25" customHeight="1" x14ac:dyDescent="0.2">
      <c r="A415" s="35" t="s">
        <v>88</v>
      </c>
      <c r="B415" s="55" t="str">
        <f>IFERROR(VLOOKUP(C415,Codes!$A$187:$B$240,2,0),"")</f>
        <v/>
      </c>
      <c r="C415" s="53">
        <f>Data!$L$15</f>
        <v>0</v>
      </c>
      <c r="D415" s="50"/>
      <c r="E415" s="56" t="str">
        <f>IFERROR(VLOOKUP(D415,Codes!$A$187:$B$240,2,0),"")</f>
        <v/>
      </c>
      <c r="L415" s="2"/>
    </row>
    <row r="416" spans="1:12" ht="41.25" customHeight="1" x14ac:dyDescent="0.2">
      <c r="A416" s="36" t="s">
        <v>89</v>
      </c>
      <c r="B416" s="55" t="str">
        <f>IFERROR(VLOOKUP(C416,Codes!$A$2:$B$59,2,0),"")</f>
        <v/>
      </c>
      <c r="C416" s="53">
        <f>Data!$N$15</f>
        <v>0</v>
      </c>
      <c r="D416" s="49"/>
      <c r="E416" s="56" t="str">
        <f>IFERROR(VLOOKUP(D416,Codes!$A$2:$B$59,2,0),"")</f>
        <v/>
      </c>
    </row>
    <row r="417" spans="1:5" ht="21.75" customHeight="1" x14ac:dyDescent="0.2">
      <c r="A417" s="196" t="s">
        <v>3</v>
      </c>
      <c r="B417" s="197"/>
      <c r="C417" s="40">
        <f>Data!$P$15</f>
        <v>0</v>
      </c>
      <c r="D417" s="51"/>
      <c r="E417" s="44"/>
    </row>
    <row r="418" spans="1:5" x14ac:dyDescent="0.2">
      <c r="A418" s="33" t="s">
        <v>98</v>
      </c>
      <c r="B418" s="34"/>
      <c r="C418" s="32"/>
      <c r="D418" s="4"/>
      <c r="E418" s="4"/>
    </row>
    <row r="419" spans="1:5" ht="41.25" customHeight="1" x14ac:dyDescent="0.2">
      <c r="A419" s="35" t="s">
        <v>88</v>
      </c>
      <c r="B419" s="55" t="str">
        <f>IFERROR(VLOOKUP(C419,Codes!$A$187:$B$240,2,0),"")</f>
        <v/>
      </c>
      <c r="C419" s="53">
        <f>Data!$Q$15</f>
        <v>0</v>
      </c>
      <c r="D419" s="49"/>
      <c r="E419" s="56" t="str">
        <f>IFERROR(VLOOKUP(D419,Codes!$A$187:$B$240,2,0),"")</f>
        <v/>
      </c>
    </row>
    <row r="420" spans="1:5" ht="41.25" customHeight="1" x14ac:dyDescent="0.2">
      <c r="A420" s="36" t="s">
        <v>89</v>
      </c>
      <c r="B420" s="55" t="str">
        <f>IFERROR(VLOOKUP(C420,Codes!$A$2:$B$59,2,0),"")</f>
        <v/>
      </c>
      <c r="C420" s="53">
        <f>Data!$S$15</f>
        <v>0</v>
      </c>
      <c r="D420" s="49"/>
      <c r="E420" s="56" t="str">
        <f>IFERROR(VLOOKUP(D420,Codes!$A$2:$B$59,2,0),"")</f>
        <v/>
      </c>
    </row>
    <row r="421" spans="1:5" ht="21.75" customHeight="1" x14ac:dyDescent="0.2">
      <c r="A421" s="196" t="s">
        <v>3</v>
      </c>
      <c r="B421" s="197"/>
      <c r="C421" s="40">
        <f>Data!$U$15</f>
        <v>0</v>
      </c>
      <c r="D421" s="51"/>
      <c r="E421" s="44"/>
    </row>
    <row r="422" spans="1:5" x14ac:dyDescent="0.2">
      <c r="A422" s="33" t="s">
        <v>99</v>
      </c>
      <c r="B422" s="34"/>
      <c r="C422" s="32"/>
      <c r="D422" s="4"/>
      <c r="E422" s="4"/>
    </row>
    <row r="423" spans="1:5" ht="41.25" customHeight="1" x14ac:dyDescent="0.2">
      <c r="A423" s="35" t="s">
        <v>88</v>
      </c>
      <c r="B423" s="55" t="str">
        <f>IFERROR(VLOOKUP(C423,Codes!$A$187:$B$240,2,0),"")</f>
        <v/>
      </c>
      <c r="C423" s="53">
        <f>Data!$V$15</f>
        <v>0</v>
      </c>
      <c r="D423" s="49"/>
      <c r="E423" s="56" t="str">
        <f>IFERROR(VLOOKUP(D423,Codes!$A$187:$B$240,2,0),"")</f>
        <v/>
      </c>
    </row>
    <row r="424" spans="1:5" ht="41.25" customHeight="1" x14ac:dyDescent="0.2">
      <c r="A424" s="36" t="s">
        <v>89</v>
      </c>
      <c r="B424" s="55" t="str">
        <f>IFERROR(VLOOKUP(C424,Codes!$A$2:$B$59,2,0),"")</f>
        <v/>
      </c>
      <c r="C424" s="53">
        <f>Data!$X$15</f>
        <v>0</v>
      </c>
      <c r="D424" s="49"/>
      <c r="E424" s="56" t="str">
        <f>IFERROR(VLOOKUP(D424,Codes!$A$2:$B$59,2,0),"")</f>
        <v/>
      </c>
    </row>
    <row r="425" spans="1:5" ht="21.75" customHeight="1" x14ac:dyDescent="0.2">
      <c r="A425" s="196" t="s">
        <v>3</v>
      </c>
      <c r="B425" s="197"/>
      <c r="C425" s="40">
        <f>Data!$Z$15</f>
        <v>0</v>
      </c>
      <c r="D425" s="51"/>
      <c r="E425" s="44"/>
    </row>
    <row r="426" spans="1:5" x14ac:dyDescent="0.2">
      <c r="A426" s="10" t="s">
        <v>101</v>
      </c>
    </row>
    <row r="427" spans="1:5" x14ac:dyDescent="0.2">
      <c r="A427" s="153"/>
      <c r="B427" s="153"/>
      <c r="C427" s="153"/>
      <c r="D427" s="153"/>
      <c r="E427" s="153"/>
    </row>
    <row r="428" spans="1:5" x14ac:dyDescent="0.2">
      <c r="A428" s="153"/>
      <c r="B428" s="153"/>
      <c r="C428" s="153"/>
      <c r="D428" s="153"/>
      <c r="E428" s="153"/>
    </row>
    <row r="429" spans="1:5" x14ac:dyDescent="0.2">
      <c r="A429" s="153"/>
      <c r="B429" s="153"/>
      <c r="C429" s="153"/>
      <c r="D429" s="153"/>
      <c r="E429" s="153"/>
    </row>
    <row r="430" spans="1:5" x14ac:dyDescent="0.2">
      <c r="A430" s="153"/>
      <c r="B430" s="153"/>
      <c r="C430" s="153"/>
      <c r="D430" s="153"/>
      <c r="E430" s="153"/>
    </row>
    <row r="431" spans="1:5" x14ac:dyDescent="0.2">
      <c r="A431" s="153"/>
      <c r="B431" s="153"/>
      <c r="C431" s="153"/>
      <c r="D431" s="153"/>
      <c r="E431" s="153"/>
    </row>
    <row r="432" spans="1:5" x14ac:dyDescent="0.2">
      <c r="A432" s="153"/>
      <c r="B432" s="153"/>
      <c r="C432" s="153"/>
      <c r="D432" s="153"/>
      <c r="E432" s="153"/>
    </row>
    <row r="433" spans="1:12" x14ac:dyDescent="0.2">
      <c r="A433" s="153"/>
      <c r="B433" s="153"/>
      <c r="C433" s="153"/>
      <c r="D433" s="153"/>
      <c r="E433" s="153"/>
    </row>
    <row r="434" spans="1:12" x14ac:dyDescent="0.2">
      <c r="A434" s="153"/>
      <c r="B434" s="153"/>
      <c r="C434" s="153"/>
      <c r="D434" s="153"/>
      <c r="E434" s="153"/>
    </row>
    <row r="435" spans="1:12" x14ac:dyDescent="0.2">
      <c r="E435" s="15" t="str">
        <f>"Page "&amp;Data!$A$15</f>
        <v>Page 14</v>
      </c>
    </row>
    <row r="436" spans="1:12" ht="20.25" customHeight="1" x14ac:dyDescent="0.2">
      <c r="A436" s="26" t="s">
        <v>94</v>
      </c>
      <c r="B436" s="4"/>
      <c r="C436" s="4"/>
      <c r="D436" s="4"/>
      <c r="E436" s="54" t="str">
        <f>"Review Date:  "&amp;TEXT(Data!$C$16,"MM/DD/YYYY")</f>
        <v>Review Date:  01/00/1900</v>
      </c>
    </row>
    <row r="437" spans="1:12" ht="20.25" customHeight="1" x14ac:dyDescent="0.2">
      <c r="A437" s="26" t="str">
        <f>"Institution:  "&amp;Data!$E$16</f>
        <v xml:space="preserve">Institution:  </v>
      </c>
      <c r="B437" s="4"/>
      <c r="C437" s="4"/>
      <c r="D437" s="4"/>
      <c r="E437" s="4"/>
    </row>
    <row r="438" spans="1:12" ht="20.25" customHeight="1" x14ac:dyDescent="0.2">
      <c r="A438" s="26" t="str">
        <f>"Building:  "&amp;Data!$F$16&amp;" - "&amp;Data!$G$16</f>
        <v xml:space="preserve">Building:   - </v>
      </c>
      <c r="B438" s="4"/>
      <c r="C438" s="4"/>
      <c r="D438" s="4"/>
      <c r="E438" s="4"/>
    </row>
    <row r="439" spans="1:12" x14ac:dyDescent="0.2">
      <c r="A439" s="10" t="s">
        <v>1</v>
      </c>
      <c r="C439" s="31" t="s">
        <v>86</v>
      </c>
      <c r="D439" s="45" t="s">
        <v>47</v>
      </c>
    </row>
    <row r="440" spans="1:12" ht="21.75" customHeight="1" x14ac:dyDescent="0.2">
      <c r="A440" s="198" t="s">
        <v>100</v>
      </c>
      <c r="B440" s="199"/>
      <c r="C440" s="52">
        <f>Data!$H$16</f>
        <v>0</v>
      </c>
      <c r="D440" s="46"/>
      <c r="E440" s="41"/>
    </row>
    <row r="441" spans="1:12" ht="21.75" customHeight="1" x14ac:dyDescent="0.2">
      <c r="A441" s="200" t="s">
        <v>91</v>
      </c>
      <c r="B441" s="201"/>
      <c r="C441" s="37">
        <f>Data!$I$16</f>
        <v>0</v>
      </c>
      <c r="D441" s="47"/>
      <c r="E441" s="42"/>
    </row>
    <row r="442" spans="1:12" ht="21.75" customHeight="1" x14ac:dyDescent="0.2">
      <c r="A442" s="200" t="s">
        <v>96</v>
      </c>
      <c r="B442" s="201"/>
      <c r="C442" s="37">
        <f>IF(OR(C444={"050","060","070","523","630","635","660","665","670","675","910","919","920","935","950","955","970","M10","U10","W10","WWW","W01","W02","W03","W04","W05","W06","W07","XXX","X01","X02","X03","X04","YYY","Y01","Y02","Y03","Y04","ZZZ"}),0,C441)*(IF(OR(AND(LEFT(C444,1)="8",NOT(OR(C446={"11","12","15","21","22"}))),OR(C446={"02","03","04","05","06","07","31","32","33","34","35","42","52","65","66","91","92"}),AND(OR(C446={"55","56","57"}),C447&lt;&gt;"74"),OR(C447={"72","73"})),0,C448)+IF(OR(AND(LEFT(C444,1)="8",NOT(OR(C450={"11","12","15","21","22"}))),OR(C450={"02","03","04","05","06","07","31","32","33","34","35","42","52","65","66","91","92"}),AND(OR(C450={"55","56","57"}),C451&lt;&gt;"74"),OR(C451={"72","73"})),0,C452)+IF(OR(AND(LEFT(C444,1)="8",NOT(OR(C454={"11","12","15","21","22"}))),OR(C454={"02","03","04","05","06","07","31","32","33","34","35","42","52","65","66","91","92"}),AND(OR(C454={"55","56","57"}),C455&lt;&gt;"74"),OR(C455={"72","73"})),0,C456))</f>
        <v>0</v>
      </c>
      <c r="D442" s="38">
        <f>IF(OR(D444={"050","060","070","523","630","635","660","665","670","675","910","919","920","935","950","955","970","M10","U10","W10","WWW","W01","W02","W03","W04","W05","W06","W07","XXX","X01","X02","X03","X04","YYY","Y01","Y02","Y03","Y04","ZZZ"}),0,D441)*(IF(OR(AND(LEFT(D444,1)="8",NOT(OR(D446={"11","12","15","21","22"}))),OR(D446={"02","03","04","05","06","07","31","32","33","34","35","42","52","65","66","91","92"}),AND(OR(D446={"55","56","57"}),D447&lt;&gt;"74"),OR(D447={"72","73"})),0,D448)+IF(OR(AND(LEFT(D444,1)="8",NOT(OR(D450={"11","12","15","21","22"}))),OR(D450={"02","03","04","05","06","07","31","32","33","34","35","42","52","65","66","91","92"}),AND(OR(D450={"55","56","57"}),D451&lt;&gt;"74"),OR(D451={"72","73"})),0,D452)+IF(OR(AND(LEFT(D444,1)="8",NOT(OR(D454={"11","12","15","21","22"}))),OR(D454={"02","03","04","05","06","07","31","32","33","34","35","42","52","65","66","91","92"}),AND(OR(D454={"55","56","57"}),D455&lt;&gt;"74"),OR(D455={"72","73"})),0,D456))</f>
        <v>0</v>
      </c>
      <c r="E442" s="42"/>
    </row>
    <row r="443" spans="1:12" ht="21.75" customHeight="1" x14ac:dyDescent="0.2">
      <c r="A443" s="202" t="s">
        <v>102</v>
      </c>
      <c r="B443" s="203"/>
      <c r="C443" s="39">
        <f>Data!$AA$16</f>
        <v>0</v>
      </c>
      <c r="D443" s="48"/>
      <c r="E443" s="43"/>
    </row>
    <row r="444" spans="1:12" ht="41.25" customHeight="1" x14ac:dyDescent="0.2">
      <c r="A444" s="30" t="s">
        <v>53</v>
      </c>
      <c r="B444" s="55" t="str">
        <f>IFERROR(VLOOKUP(C444,Codes!$A$62:$B$185,2,0),"")</f>
        <v/>
      </c>
      <c r="C444" s="53">
        <f>Data!$J$16</f>
        <v>0</v>
      </c>
      <c r="D444" s="49"/>
      <c r="E444" s="56" t="str">
        <f>IFERROR(VLOOKUP(D444,Codes!$A$62:$B$185,2,0),"")</f>
        <v/>
      </c>
    </row>
    <row r="445" spans="1:12" x14ac:dyDescent="0.2">
      <c r="A445" s="33" t="s">
        <v>97</v>
      </c>
      <c r="B445" s="4"/>
      <c r="C445" s="32"/>
      <c r="D445" s="59"/>
      <c r="E445" s="4"/>
    </row>
    <row r="446" spans="1:12" ht="41.25" customHeight="1" x14ac:dyDescent="0.2">
      <c r="A446" s="35" t="s">
        <v>88</v>
      </c>
      <c r="B446" s="55" t="str">
        <f>IFERROR(VLOOKUP(C446,Codes!$A$187:$B$240,2,0),"")</f>
        <v/>
      </c>
      <c r="C446" s="53">
        <f>Data!$L$16</f>
        <v>0</v>
      </c>
      <c r="D446" s="50"/>
      <c r="E446" s="56" t="str">
        <f>IFERROR(VLOOKUP(D446,Codes!$A$187:$B$240,2,0),"")</f>
        <v/>
      </c>
      <c r="L446" s="2"/>
    </row>
    <row r="447" spans="1:12" ht="41.25" customHeight="1" x14ac:dyDescent="0.2">
      <c r="A447" s="36" t="s">
        <v>89</v>
      </c>
      <c r="B447" s="55" t="str">
        <f>IFERROR(VLOOKUP(C447,Codes!$A$2:$B$59,2,0),"")</f>
        <v/>
      </c>
      <c r="C447" s="53">
        <f>Data!$N$16</f>
        <v>0</v>
      </c>
      <c r="D447" s="49"/>
      <c r="E447" s="56" t="str">
        <f>IFERROR(VLOOKUP(D447,Codes!$A$2:$B$59,2,0),"")</f>
        <v/>
      </c>
    </row>
    <row r="448" spans="1:12" ht="21.75" customHeight="1" x14ac:dyDescent="0.2">
      <c r="A448" s="196" t="s">
        <v>3</v>
      </c>
      <c r="B448" s="197"/>
      <c r="C448" s="40">
        <f>Data!$P$16</f>
        <v>0</v>
      </c>
      <c r="D448" s="51"/>
      <c r="E448" s="44"/>
    </row>
    <row r="449" spans="1:5" x14ac:dyDescent="0.2">
      <c r="A449" s="33" t="s">
        <v>98</v>
      </c>
      <c r="B449" s="34"/>
      <c r="C449" s="32"/>
      <c r="D449" s="4"/>
      <c r="E449" s="4"/>
    </row>
    <row r="450" spans="1:5" ht="41.25" customHeight="1" x14ac:dyDescent="0.2">
      <c r="A450" s="35" t="s">
        <v>88</v>
      </c>
      <c r="B450" s="55" t="str">
        <f>IFERROR(VLOOKUP(C450,Codes!$A$187:$B$240,2,0),"")</f>
        <v/>
      </c>
      <c r="C450" s="53">
        <f>Data!$Q$16</f>
        <v>0</v>
      </c>
      <c r="D450" s="49"/>
      <c r="E450" s="56" t="str">
        <f>IFERROR(VLOOKUP(D450,Codes!$A$187:$B$240,2,0),"")</f>
        <v/>
      </c>
    </row>
    <row r="451" spans="1:5" ht="41.25" customHeight="1" x14ac:dyDescent="0.2">
      <c r="A451" s="36" t="s">
        <v>89</v>
      </c>
      <c r="B451" s="55" t="str">
        <f>IFERROR(VLOOKUP(C451,Codes!$A$2:$B$59,2,0),"")</f>
        <v/>
      </c>
      <c r="C451" s="53">
        <f>Data!$S$16</f>
        <v>0</v>
      </c>
      <c r="D451" s="49"/>
      <c r="E451" s="56" t="str">
        <f>IFERROR(VLOOKUP(D451,Codes!$A$2:$B$59,2,0),"")</f>
        <v/>
      </c>
    </row>
    <row r="452" spans="1:5" ht="21.75" customHeight="1" x14ac:dyDescent="0.2">
      <c r="A452" s="196" t="s">
        <v>3</v>
      </c>
      <c r="B452" s="197"/>
      <c r="C452" s="40">
        <f>Data!$U$16</f>
        <v>0</v>
      </c>
      <c r="D452" s="51"/>
      <c r="E452" s="44"/>
    </row>
    <row r="453" spans="1:5" x14ac:dyDescent="0.2">
      <c r="A453" s="33" t="s">
        <v>99</v>
      </c>
      <c r="B453" s="34"/>
      <c r="C453" s="32"/>
      <c r="D453" s="4"/>
      <c r="E453" s="4"/>
    </row>
    <row r="454" spans="1:5" ht="41.25" customHeight="1" x14ac:dyDescent="0.2">
      <c r="A454" s="35" t="s">
        <v>88</v>
      </c>
      <c r="B454" s="55" t="str">
        <f>IFERROR(VLOOKUP(C454,Codes!$A$187:$B$240,2,0),"")</f>
        <v/>
      </c>
      <c r="C454" s="53">
        <f>Data!$V$16</f>
        <v>0</v>
      </c>
      <c r="D454" s="49"/>
      <c r="E454" s="56" t="str">
        <f>IFERROR(VLOOKUP(D454,Codes!$A$187:$B$240,2,0),"")</f>
        <v/>
      </c>
    </row>
    <row r="455" spans="1:5" ht="41.25" customHeight="1" x14ac:dyDescent="0.2">
      <c r="A455" s="36" t="s">
        <v>89</v>
      </c>
      <c r="B455" s="55" t="str">
        <f>IFERROR(VLOOKUP(C455,Codes!$A$2:$B$59,2,0),"")</f>
        <v/>
      </c>
      <c r="C455" s="53">
        <f>Data!$X$16</f>
        <v>0</v>
      </c>
      <c r="D455" s="49"/>
      <c r="E455" s="56" t="str">
        <f>IFERROR(VLOOKUP(D455,Codes!$A$2:$B$59,2,0),"")</f>
        <v/>
      </c>
    </row>
    <row r="456" spans="1:5" ht="21.75" customHeight="1" x14ac:dyDescent="0.2">
      <c r="A456" s="196" t="s">
        <v>3</v>
      </c>
      <c r="B456" s="197"/>
      <c r="C456" s="40">
        <f>Data!$Z$16</f>
        <v>0</v>
      </c>
      <c r="D456" s="51"/>
      <c r="E456" s="44"/>
    </row>
    <row r="457" spans="1:5" x14ac:dyDescent="0.2">
      <c r="A457" s="10" t="s">
        <v>101</v>
      </c>
    </row>
    <row r="458" spans="1:5" x14ac:dyDescent="0.2">
      <c r="A458" s="153"/>
      <c r="B458" s="153"/>
      <c r="C458" s="153"/>
      <c r="D458" s="153"/>
      <c r="E458" s="153"/>
    </row>
    <row r="459" spans="1:5" x14ac:dyDescent="0.2">
      <c r="A459" s="153"/>
      <c r="B459" s="153"/>
      <c r="C459" s="153"/>
      <c r="D459" s="153"/>
      <c r="E459" s="153"/>
    </row>
    <row r="460" spans="1:5" x14ac:dyDescent="0.2">
      <c r="A460" s="153"/>
      <c r="B460" s="153"/>
      <c r="C460" s="153"/>
      <c r="D460" s="153"/>
      <c r="E460" s="153"/>
    </row>
    <row r="461" spans="1:5" x14ac:dyDescent="0.2">
      <c r="A461" s="153"/>
      <c r="B461" s="153"/>
      <c r="C461" s="153"/>
      <c r="D461" s="153"/>
      <c r="E461" s="153"/>
    </row>
    <row r="462" spans="1:5" x14ac:dyDescent="0.2">
      <c r="A462" s="153"/>
      <c r="B462" s="153"/>
      <c r="C462" s="153"/>
      <c r="D462" s="153"/>
      <c r="E462" s="153"/>
    </row>
    <row r="463" spans="1:5" x14ac:dyDescent="0.2">
      <c r="A463" s="153"/>
      <c r="B463" s="153"/>
      <c r="C463" s="153"/>
      <c r="D463" s="153"/>
      <c r="E463" s="153"/>
    </row>
    <row r="464" spans="1:5" x14ac:dyDescent="0.2">
      <c r="A464" s="153"/>
      <c r="B464" s="153"/>
      <c r="C464" s="153"/>
      <c r="D464" s="153"/>
      <c r="E464" s="153"/>
    </row>
    <row r="465" spans="1:12" x14ac:dyDescent="0.2">
      <c r="A465" s="153"/>
      <c r="B465" s="153"/>
      <c r="C465" s="153"/>
      <c r="D465" s="153"/>
      <c r="E465" s="153"/>
    </row>
    <row r="466" spans="1:12" x14ac:dyDescent="0.2">
      <c r="E466" s="15" t="str">
        <f>"Page "&amp;Data!$A$3</f>
        <v>Page 2</v>
      </c>
    </row>
    <row r="467" spans="1:12" ht="20.25" customHeight="1" x14ac:dyDescent="0.2">
      <c r="A467" s="26" t="s">
        <v>94</v>
      </c>
      <c r="B467" s="4"/>
      <c r="C467" s="4"/>
      <c r="D467" s="4"/>
      <c r="E467" s="54" t="str">
        <f>"Review Date:  "&amp;TEXT(Data!$C$17,"MM/DD/YYYY")</f>
        <v>Review Date:  01/00/1900</v>
      </c>
    </row>
    <row r="468" spans="1:12" ht="20.25" customHeight="1" x14ac:dyDescent="0.2">
      <c r="A468" s="26" t="str">
        <f>"Institution:  "&amp;Data!$E$17</f>
        <v xml:space="preserve">Institution:  </v>
      </c>
      <c r="B468" s="4"/>
      <c r="C468" s="4"/>
      <c r="D468" s="4"/>
      <c r="E468" s="4"/>
    </row>
    <row r="469" spans="1:12" ht="20.25" customHeight="1" x14ac:dyDescent="0.2">
      <c r="A469" s="26" t="str">
        <f>"Building:  "&amp;Data!$F$17&amp;" - "&amp;Data!$G$17</f>
        <v xml:space="preserve">Building:   - </v>
      </c>
      <c r="B469" s="4"/>
      <c r="C469" s="4"/>
      <c r="D469" s="4"/>
      <c r="E469" s="4"/>
    </row>
    <row r="470" spans="1:12" x14ac:dyDescent="0.2">
      <c r="A470" s="10" t="s">
        <v>1</v>
      </c>
      <c r="C470" s="31" t="s">
        <v>86</v>
      </c>
      <c r="D470" s="45" t="s">
        <v>47</v>
      </c>
    </row>
    <row r="471" spans="1:12" ht="21.75" customHeight="1" x14ac:dyDescent="0.2">
      <c r="A471" s="198" t="s">
        <v>100</v>
      </c>
      <c r="B471" s="199"/>
      <c r="C471" s="52">
        <f>Data!$H$17</f>
        <v>0</v>
      </c>
      <c r="D471" s="46"/>
      <c r="E471" s="41"/>
    </row>
    <row r="472" spans="1:12" ht="21.75" customHeight="1" x14ac:dyDescent="0.2">
      <c r="A472" s="200" t="s">
        <v>91</v>
      </c>
      <c r="B472" s="201"/>
      <c r="C472" s="37">
        <f>Data!$I$17</f>
        <v>0</v>
      </c>
      <c r="D472" s="47"/>
      <c r="E472" s="42"/>
    </row>
    <row r="473" spans="1:12" ht="21.75" customHeight="1" x14ac:dyDescent="0.2">
      <c r="A473" s="200" t="s">
        <v>96</v>
      </c>
      <c r="B473" s="201"/>
      <c r="C473" s="37">
        <f>IF(OR(C475={"050","060","070","523","630","635","660","665","670","675","910","919","920","935","950","955","970","M10","U10","W10","WWW","W01","W02","W03","W04","W05","W06","W07","XXX","X01","X02","X03","X04","YYY","Y01","Y02","Y03","Y04","ZZZ"}),0,C472)*(IF(OR(AND(LEFT(C475,1)="8",NOT(OR(C477={"11","12","15","21","22"}))),OR(C477={"02","03","04","05","06","07","31","32","33","34","35","42","52","65","66","91","92"}),AND(OR(C477={"55","56","57"}),C478&lt;&gt;"74"),OR(C478={"72","73"})),0,C479)+IF(OR(AND(LEFT(C475,1)="8",NOT(OR(C481={"11","12","15","21","22"}))),OR(C481={"02","03","04","05","06","07","31","32","33","34","35","42","52","65","66","91","92"}),AND(OR(C481={"55","56","57"}),C482&lt;&gt;"74"),OR(C482={"72","73"})),0,C483)+IF(OR(AND(LEFT(C475,1)="8",NOT(OR(C485={"11","12","15","21","22"}))),OR(C485={"02","03","04","05","06","07","31","32","33","34","35","42","52","65","66","91","92"}),AND(OR(C485={"55","56","57"}),C486&lt;&gt;"74"),OR(C486={"72","73"})),0,C487))</f>
        <v>0</v>
      </c>
      <c r="D473" s="38">
        <f>IF(OR(D475={"050","060","070","523","630","635","660","665","670","675","910","919","920","935","950","955","970","M10","U10","W10","WWW","W01","W02","W03","W04","W05","W06","W07","XXX","X01","X02","X03","X04","YYY","Y01","Y02","Y03","Y04","ZZZ"}),0,D472)*(IF(OR(AND(LEFT(D475,1)="8",NOT(OR(D477={"11","12","15","21","22"}))),OR(D477={"02","03","04","05","06","07","31","32","33","34","35","42","52","65","66","91","92"}),AND(OR(D477={"55","56","57"}),D478&lt;&gt;"74"),OR(D478={"72","73"})),0,D479)+IF(OR(AND(LEFT(D475,1)="8",NOT(OR(D481={"11","12","15","21","22"}))),OR(D481={"02","03","04","05","06","07","31","32","33","34","35","42","52","65","66","91","92"}),AND(OR(D481={"55","56","57"}),D482&lt;&gt;"74"),OR(D482={"72","73"})),0,D483)+IF(OR(AND(LEFT(D475,1)="8",NOT(OR(D485={"11","12","15","21","22"}))),OR(D485={"02","03","04","05","06","07","31","32","33","34","35","42","52","65","66","91","92"}),AND(OR(D485={"55","56","57"}),D486&lt;&gt;"74"),OR(D486={"72","73"})),0,D487))</f>
        <v>0</v>
      </c>
      <c r="E473" s="42"/>
    </row>
    <row r="474" spans="1:12" ht="21.75" customHeight="1" x14ac:dyDescent="0.2">
      <c r="A474" s="202" t="s">
        <v>102</v>
      </c>
      <c r="B474" s="203"/>
      <c r="C474" s="39">
        <f>Data!$AA$17</f>
        <v>0</v>
      </c>
      <c r="D474" s="48"/>
      <c r="E474" s="43"/>
    </row>
    <row r="475" spans="1:12" ht="41.25" customHeight="1" x14ac:dyDescent="0.2">
      <c r="A475" s="30" t="s">
        <v>53</v>
      </c>
      <c r="B475" s="55" t="str">
        <f>IFERROR(VLOOKUP(C475,Codes!$A$62:$B$185,2,0),"")</f>
        <v/>
      </c>
      <c r="C475" s="53">
        <f>Data!$J$17</f>
        <v>0</v>
      </c>
      <c r="D475" s="49"/>
      <c r="E475" s="56" t="str">
        <f>IFERROR(VLOOKUP(D475,Codes!$A$62:$B$185,2,0),"")</f>
        <v/>
      </c>
    </row>
    <row r="476" spans="1:12" x14ac:dyDescent="0.2">
      <c r="A476" s="33" t="s">
        <v>97</v>
      </c>
      <c r="B476" s="4"/>
      <c r="C476" s="32"/>
      <c r="D476" s="59"/>
      <c r="E476" s="4"/>
    </row>
    <row r="477" spans="1:12" ht="41.25" customHeight="1" x14ac:dyDescent="0.2">
      <c r="A477" s="35" t="s">
        <v>88</v>
      </c>
      <c r="B477" s="55" t="str">
        <f>IFERROR(VLOOKUP(C477,Codes!$A$187:$B$240,2,0),"")</f>
        <v/>
      </c>
      <c r="C477" s="53">
        <f>Data!$L$17</f>
        <v>0</v>
      </c>
      <c r="D477" s="50"/>
      <c r="E477" s="56" t="str">
        <f>IFERROR(VLOOKUP(D477,Codes!$A$187:$B$240,2,0),"")</f>
        <v/>
      </c>
      <c r="L477" s="2"/>
    </row>
    <row r="478" spans="1:12" ht="41.25" customHeight="1" x14ac:dyDescent="0.2">
      <c r="A478" s="36" t="s">
        <v>89</v>
      </c>
      <c r="B478" s="55" t="str">
        <f>IFERROR(VLOOKUP(C478,Codes!$A$2:$B$59,2,0),"")</f>
        <v/>
      </c>
      <c r="C478" s="53">
        <f>Data!$N$17</f>
        <v>0</v>
      </c>
      <c r="D478" s="49"/>
      <c r="E478" s="56" t="str">
        <f>IFERROR(VLOOKUP(D478,Codes!$A$2:$B$59,2,0),"")</f>
        <v/>
      </c>
    </row>
    <row r="479" spans="1:12" ht="21.75" customHeight="1" x14ac:dyDescent="0.2">
      <c r="A479" s="196" t="s">
        <v>3</v>
      </c>
      <c r="B479" s="197"/>
      <c r="C479" s="40">
        <f>Data!$P$17</f>
        <v>0</v>
      </c>
      <c r="D479" s="51"/>
      <c r="E479" s="44"/>
    </row>
    <row r="480" spans="1:12" x14ac:dyDescent="0.2">
      <c r="A480" s="33" t="s">
        <v>98</v>
      </c>
      <c r="B480" s="34"/>
      <c r="C480" s="32"/>
      <c r="D480" s="4"/>
      <c r="E480" s="4"/>
    </row>
    <row r="481" spans="1:5" ht="41.25" customHeight="1" x14ac:dyDescent="0.2">
      <c r="A481" s="35" t="s">
        <v>88</v>
      </c>
      <c r="B481" s="55" t="str">
        <f>IFERROR(VLOOKUP(C481,Codes!$A$187:$B$240,2,0),"")</f>
        <v/>
      </c>
      <c r="C481" s="53">
        <f>Data!$Q$17</f>
        <v>0</v>
      </c>
      <c r="D481" s="49"/>
      <c r="E481" s="56" t="str">
        <f>IFERROR(VLOOKUP(D481,Codes!$A$187:$B$240,2,0),"")</f>
        <v/>
      </c>
    </row>
    <row r="482" spans="1:5" ht="41.25" customHeight="1" x14ac:dyDescent="0.2">
      <c r="A482" s="36" t="s">
        <v>89</v>
      </c>
      <c r="B482" s="55" t="str">
        <f>IFERROR(VLOOKUP(C482,Codes!$A$2:$B$59,2,0),"")</f>
        <v/>
      </c>
      <c r="C482" s="53">
        <f>Data!$S$17</f>
        <v>0</v>
      </c>
      <c r="D482" s="49"/>
      <c r="E482" s="56" t="str">
        <f>IFERROR(VLOOKUP(D482,Codes!$A$2:$B$59,2,0),"")</f>
        <v/>
      </c>
    </row>
    <row r="483" spans="1:5" ht="21.75" customHeight="1" x14ac:dyDescent="0.2">
      <c r="A483" s="196" t="s">
        <v>3</v>
      </c>
      <c r="B483" s="197"/>
      <c r="C483" s="40">
        <f>Data!$U$17</f>
        <v>0</v>
      </c>
      <c r="D483" s="51"/>
      <c r="E483" s="44"/>
    </row>
    <row r="484" spans="1:5" x14ac:dyDescent="0.2">
      <c r="A484" s="33" t="s">
        <v>99</v>
      </c>
      <c r="B484" s="34"/>
      <c r="C484" s="32"/>
      <c r="D484" s="4"/>
      <c r="E484" s="4"/>
    </row>
    <row r="485" spans="1:5" ht="41.25" customHeight="1" x14ac:dyDescent="0.2">
      <c r="A485" s="35" t="s">
        <v>88</v>
      </c>
      <c r="B485" s="55" t="str">
        <f>IFERROR(VLOOKUP(C485,Codes!$A$187:$B$240,2,0),"")</f>
        <v/>
      </c>
      <c r="C485" s="53">
        <f>Data!$V$17</f>
        <v>0</v>
      </c>
      <c r="D485" s="49"/>
      <c r="E485" s="56" t="str">
        <f>IFERROR(VLOOKUP(D485,Codes!$A$187:$B$240,2,0),"")</f>
        <v/>
      </c>
    </row>
    <row r="486" spans="1:5" ht="41.25" customHeight="1" x14ac:dyDescent="0.2">
      <c r="A486" s="36" t="s">
        <v>89</v>
      </c>
      <c r="B486" s="55" t="str">
        <f>IFERROR(VLOOKUP(C486,Codes!$A$2:$B$59,2,0),"")</f>
        <v/>
      </c>
      <c r="C486" s="53">
        <f>Data!$X$17</f>
        <v>0</v>
      </c>
      <c r="D486" s="49"/>
      <c r="E486" s="56" t="str">
        <f>IFERROR(VLOOKUP(D486,Codes!$A$2:$B$59,2,0),"")</f>
        <v/>
      </c>
    </row>
    <row r="487" spans="1:5" ht="21.75" customHeight="1" x14ac:dyDescent="0.2">
      <c r="A487" s="196" t="s">
        <v>3</v>
      </c>
      <c r="B487" s="197"/>
      <c r="C487" s="40">
        <f>Data!$Z$17</f>
        <v>0</v>
      </c>
      <c r="D487" s="51"/>
      <c r="E487" s="44"/>
    </row>
    <row r="488" spans="1:5" x14ac:dyDescent="0.2">
      <c r="A488" s="10" t="s">
        <v>101</v>
      </c>
    </row>
    <row r="489" spans="1:5" x14ac:dyDescent="0.2">
      <c r="A489" s="153"/>
      <c r="B489" s="153"/>
      <c r="C489" s="153"/>
      <c r="D489" s="153"/>
      <c r="E489" s="153"/>
    </row>
    <row r="490" spans="1:5" x14ac:dyDescent="0.2">
      <c r="A490" s="153"/>
      <c r="B490" s="153"/>
      <c r="C490" s="153"/>
      <c r="D490" s="153"/>
      <c r="E490" s="153"/>
    </row>
    <row r="491" spans="1:5" x14ac:dyDescent="0.2">
      <c r="A491" s="153"/>
      <c r="B491" s="153"/>
      <c r="C491" s="153"/>
      <c r="D491" s="153"/>
      <c r="E491" s="153"/>
    </row>
    <row r="492" spans="1:5" x14ac:dyDescent="0.2">
      <c r="A492" s="153"/>
      <c r="B492" s="153"/>
      <c r="C492" s="153"/>
      <c r="D492" s="153"/>
      <c r="E492" s="153"/>
    </row>
    <row r="493" spans="1:5" x14ac:dyDescent="0.2">
      <c r="A493" s="153"/>
      <c r="B493" s="153"/>
      <c r="C493" s="153"/>
      <c r="D493" s="153"/>
      <c r="E493" s="153"/>
    </row>
    <row r="494" spans="1:5" x14ac:dyDescent="0.2">
      <c r="A494" s="153"/>
      <c r="B494" s="153"/>
      <c r="C494" s="153"/>
      <c r="D494" s="153"/>
      <c r="E494" s="153"/>
    </row>
    <row r="495" spans="1:5" x14ac:dyDescent="0.2">
      <c r="A495" s="153"/>
      <c r="B495" s="153"/>
      <c r="C495" s="153"/>
      <c r="D495" s="153"/>
      <c r="E495" s="153"/>
    </row>
    <row r="496" spans="1:5" x14ac:dyDescent="0.2">
      <c r="A496" s="153"/>
      <c r="B496" s="153"/>
      <c r="C496" s="153"/>
      <c r="D496" s="153"/>
      <c r="E496" s="153"/>
    </row>
    <row r="497" spans="1:12" x14ac:dyDescent="0.2">
      <c r="E497" s="15" t="str">
        <f>"Page "&amp;Data!$A$17</f>
        <v>Page 16</v>
      </c>
    </row>
    <row r="498" spans="1:12" ht="20.25" customHeight="1" x14ac:dyDescent="0.2">
      <c r="A498" s="26" t="s">
        <v>94</v>
      </c>
      <c r="B498" s="4"/>
      <c r="C498" s="4"/>
      <c r="D498" s="4"/>
      <c r="E498" s="54" t="str">
        <f>"Review Date:  "&amp;TEXT(Data!$C$18,"MM/DD/YYYY")</f>
        <v>Review Date:  01/00/1900</v>
      </c>
    </row>
    <row r="499" spans="1:12" ht="20.25" customHeight="1" x14ac:dyDescent="0.2">
      <c r="A499" s="26" t="str">
        <f>"Institution:  "&amp;Data!$E$18</f>
        <v xml:space="preserve">Institution:  </v>
      </c>
      <c r="B499" s="4"/>
      <c r="C499" s="4"/>
      <c r="D499" s="4"/>
      <c r="E499" s="4"/>
    </row>
    <row r="500" spans="1:12" ht="20.25" customHeight="1" x14ac:dyDescent="0.2">
      <c r="A500" s="26" t="str">
        <f>"Building:  "&amp;Data!$F$18&amp;" - "&amp;Data!$G$18</f>
        <v xml:space="preserve">Building:   - </v>
      </c>
      <c r="B500" s="4"/>
      <c r="C500" s="4"/>
      <c r="D500" s="4"/>
      <c r="E500" s="4"/>
    </row>
    <row r="501" spans="1:12" x14ac:dyDescent="0.2">
      <c r="A501" s="10" t="s">
        <v>1</v>
      </c>
      <c r="C501" s="31" t="s">
        <v>86</v>
      </c>
      <c r="D501" s="45" t="s">
        <v>47</v>
      </c>
    </row>
    <row r="502" spans="1:12" ht="21.75" customHeight="1" x14ac:dyDescent="0.2">
      <c r="A502" s="198" t="s">
        <v>100</v>
      </c>
      <c r="B502" s="199"/>
      <c r="C502" s="52">
        <f>Data!$H$18</f>
        <v>0</v>
      </c>
      <c r="D502" s="46"/>
      <c r="E502" s="41"/>
    </row>
    <row r="503" spans="1:12" ht="21.75" customHeight="1" x14ac:dyDescent="0.2">
      <c r="A503" s="200" t="s">
        <v>91</v>
      </c>
      <c r="B503" s="201"/>
      <c r="C503" s="37">
        <f>Data!$I$18</f>
        <v>0</v>
      </c>
      <c r="D503" s="47"/>
      <c r="E503" s="42"/>
    </row>
    <row r="504" spans="1:12" ht="21.75" customHeight="1" x14ac:dyDescent="0.2">
      <c r="A504" s="200" t="s">
        <v>96</v>
      </c>
      <c r="B504" s="201"/>
      <c r="C504" s="37">
        <f>IF(OR(C506={"050","060","070","523","630","635","660","665","670","675","910","919","920","935","950","955","970","M10","U10","W10","WWW","W01","W02","W03","W04","W05","W06","W07","XXX","X01","X02","X03","X04","YYY","Y01","Y02","Y03","Y04","ZZZ"}),0,C503)*(IF(OR(AND(LEFT(C506,1)="8",NOT(OR(C508={"11","12","15","21","22"}))),OR(C508={"02","03","04","05","06","07","31","32","33","34","35","42","52","65","66","91","92"}),AND(OR(C508={"55","56","57"}),C509&lt;&gt;"74"),OR(C509={"72","73"})),0,C510)+IF(OR(AND(LEFT(C506,1)="8",NOT(OR(C512={"11","12","15","21","22"}))),OR(C512={"02","03","04","05","06","07","31","32","33","34","35","42","52","65","66","91","92"}),AND(OR(C512={"55","56","57"}),C513&lt;&gt;"74"),OR(C513={"72","73"})),0,C514)+IF(OR(AND(LEFT(C506,1)="8",NOT(OR(C516={"11","12","15","21","22"}))),OR(C516={"02","03","04","05","06","07","31","32","33","34","35","42","52","65","66","91","92"}),AND(OR(C516={"55","56","57"}),C517&lt;&gt;"74"),OR(C517={"72","73"})),0,C518))</f>
        <v>0</v>
      </c>
      <c r="D504" s="38">
        <f>IF(OR(D506={"050","060","070","523","630","635","660","665","670","675","910","919","920","935","950","955","970","M10","U10","W10","WWW","W01","W02","W03","W04","W05","W06","W07","XXX","X01","X02","X03","X04","YYY","Y01","Y02","Y03","Y04","ZZZ"}),0,D503)*(IF(OR(AND(LEFT(D506,1)="8",NOT(OR(D508={"11","12","15","21","22"}))),OR(D508={"02","03","04","05","06","07","31","32","33","34","35","42","52","65","66","91","92"}),AND(OR(D508={"55","56","57"}),D509&lt;&gt;"74"),OR(D509={"72","73"})),0,D510)+IF(OR(AND(LEFT(D506,1)="8",NOT(OR(D512={"11","12","15","21","22"}))),OR(D512={"02","03","04","05","06","07","31","32","33","34","35","42","52","65","66","91","92"}),AND(OR(D512={"55","56","57"}),D513&lt;&gt;"74"),OR(D513={"72","73"})),0,D514)+IF(OR(AND(LEFT(D506,1)="8",NOT(OR(D516={"11","12","15","21","22"}))),OR(D516={"02","03","04","05","06","07","31","32","33","34","35","42","52","65","66","91","92"}),AND(OR(D516={"55","56","57"}),D517&lt;&gt;"74"),OR(D517={"72","73"})),0,D518))</f>
        <v>0</v>
      </c>
      <c r="E504" s="42"/>
    </row>
    <row r="505" spans="1:12" ht="21.75" customHeight="1" x14ac:dyDescent="0.2">
      <c r="A505" s="202" t="s">
        <v>102</v>
      </c>
      <c r="B505" s="203"/>
      <c r="C505" s="39">
        <f>Data!$AA$18</f>
        <v>0</v>
      </c>
      <c r="D505" s="48"/>
      <c r="E505" s="43"/>
    </row>
    <row r="506" spans="1:12" ht="41.25" customHeight="1" x14ac:dyDescent="0.2">
      <c r="A506" s="30" t="s">
        <v>53</v>
      </c>
      <c r="B506" s="55" t="str">
        <f>IFERROR(VLOOKUP(C506,Codes!$A$62:$B$185,2,0),"")</f>
        <v/>
      </c>
      <c r="C506" s="53">
        <f>Data!$J$18</f>
        <v>0</v>
      </c>
      <c r="D506" s="49"/>
      <c r="E506" s="56" t="str">
        <f>IFERROR(VLOOKUP(D506,Codes!$A$62:$B$185,2,0),"")</f>
        <v/>
      </c>
    </row>
    <row r="507" spans="1:12" x14ac:dyDescent="0.2">
      <c r="A507" s="33" t="s">
        <v>97</v>
      </c>
      <c r="B507" s="4"/>
      <c r="C507" s="32"/>
      <c r="D507" s="59"/>
      <c r="E507" s="4"/>
    </row>
    <row r="508" spans="1:12" ht="41.25" customHeight="1" x14ac:dyDescent="0.2">
      <c r="A508" s="35" t="s">
        <v>88</v>
      </c>
      <c r="B508" s="55" t="str">
        <f>IFERROR(VLOOKUP(C508,Codes!$A$187:$B$240,2,0),"")</f>
        <v/>
      </c>
      <c r="C508" s="53">
        <f>Data!$L$18</f>
        <v>0</v>
      </c>
      <c r="D508" s="50"/>
      <c r="E508" s="56" t="str">
        <f>IFERROR(VLOOKUP(D508,Codes!$A$187:$B$240,2,0),"")</f>
        <v/>
      </c>
      <c r="L508" s="2"/>
    </row>
    <row r="509" spans="1:12" ht="41.25" customHeight="1" x14ac:dyDescent="0.2">
      <c r="A509" s="36" t="s">
        <v>89</v>
      </c>
      <c r="B509" s="55" t="str">
        <f>IFERROR(VLOOKUP(C509,Codes!$A$2:$B$59,2,0),"")</f>
        <v/>
      </c>
      <c r="C509" s="53">
        <f>Data!$N$18</f>
        <v>0</v>
      </c>
      <c r="D509" s="49"/>
      <c r="E509" s="56" t="str">
        <f>IFERROR(VLOOKUP(D509,Codes!$A$2:$B$59,2,0),"")</f>
        <v/>
      </c>
    </row>
    <row r="510" spans="1:12" ht="21.75" customHeight="1" x14ac:dyDescent="0.2">
      <c r="A510" s="196" t="s">
        <v>3</v>
      </c>
      <c r="B510" s="197"/>
      <c r="C510" s="40">
        <f>Data!$P$18</f>
        <v>0</v>
      </c>
      <c r="D510" s="51"/>
      <c r="E510" s="44"/>
    </row>
    <row r="511" spans="1:12" x14ac:dyDescent="0.2">
      <c r="A511" s="33" t="s">
        <v>98</v>
      </c>
      <c r="B511" s="34"/>
      <c r="C511" s="32"/>
      <c r="D511" s="4"/>
      <c r="E511" s="4"/>
    </row>
    <row r="512" spans="1:12" ht="41.25" customHeight="1" x14ac:dyDescent="0.2">
      <c r="A512" s="35" t="s">
        <v>88</v>
      </c>
      <c r="B512" s="55" t="str">
        <f>IFERROR(VLOOKUP(C512,Codes!$A$187:$B$240,2,0),"")</f>
        <v/>
      </c>
      <c r="C512" s="53">
        <f>Data!$Q$18</f>
        <v>0</v>
      </c>
      <c r="D512" s="49"/>
      <c r="E512" s="56" t="str">
        <f>IFERROR(VLOOKUP(D512,Codes!$A$187:$B$240,2,0),"")</f>
        <v/>
      </c>
    </row>
    <row r="513" spans="1:5" ht="41.25" customHeight="1" x14ac:dyDescent="0.2">
      <c r="A513" s="36" t="s">
        <v>89</v>
      </c>
      <c r="B513" s="55" t="str">
        <f>IFERROR(VLOOKUP(C513,Codes!$A$2:$B$59,2,0),"")</f>
        <v/>
      </c>
      <c r="C513" s="53">
        <f>Data!$S$18</f>
        <v>0</v>
      </c>
      <c r="D513" s="49"/>
      <c r="E513" s="56" t="str">
        <f>IFERROR(VLOOKUP(D513,Codes!$A$2:$B$59,2,0),"")</f>
        <v/>
      </c>
    </row>
    <row r="514" spans="1:5" ht="21.75" customHeight="1" x14ac:dyDescent="0.2">
      <c r="A514" s="196" t="s">
        <v>3</v>
      </c>
      <c r="B514" s="197"/>
      <c r="C514" s="40">
        <f>Data!$U$18</f>
        <v>0</v>
      </c>
      <c r="D514" s="51"/>
      <c r="E514" s="44"/>
    </row>
    <row r="515" spans="1:5" x14ac:dyDescent="0.2">
      <c r="A515" s="33" t="s">
        <v>99</v>
      </c>
      <c r="B515" s="34"/>
      <c r="C515" s="32"/>
      <c r="D515" s="4"/>
      <c r="E515" s="4"/>
    </row>
    <row r="516" spans="1:5" ht="41.25" customHeight="1" x14ac:dyDescent="0.2">
      <c r="A516" s="35" t="s">
        <v>88</v>
      </c>
      <c r="B516" s="55" t="str">
        <f>IFERROR(VLOOKUP(C516,Codes!$A$187:$B$240,2,0),"")</f>
        <v/>
      </c>
      <c r="C516" s="53">
        <f>Data!$V$18</f>
        <v>0</v>
      </c>
      <c r="D516" s="49"/>
      <c r="E516" s="56" t="str">
        <f>IFERROR(VLOOKUP(D516,Codes!$A$187:$B$240,2,0),"")</f>
        <v/>
      </c>
    </row>
    <row r="517" spans="1:5" ht="41.25" customHeight="1" x14ac:dyDescent="0.2">
      <c r="A517" s="36" t="s">
        <v>89</v>
      </c>
      <c r="B517" s="55" t="str">
        <f>IFERROR(VLOOKUP(C517,Codes!$A$2:$B$59,2,0),"")</f>
        <v/>
      </c>
      <c r="C517" s="53">
        <f>Data!$X$18</f>
        <v>0</v>
      </c>
      <c r="D517" s="49"/>
      <c r="E517" s="56" t="str">
        <f>IFERROR(VLOOKUP(D517,Codes!$A$2:$B$59,2,0),"")</f>
        <v/>
      </c>
    </row>
    <row r="518" spans="1:5" ht="21.75" customHeight="1" x14ac:dyDescent="0.2">
      <c r="A518" s="196" t="s">
        <v>3</v>
      </c>
      <c r="B518" s="197"/>
      <c r="C518" s="40">
        <f>Data!$Z$18</f>
        <v>0</v>
      </c>
      <c r="D518" s="51"/>
      <c r="E518" s="44"/>
    </row>
    <row r="519" spans="1:5" x14ac:dyDescent="0.2">
      <c r="A519" s="10" t="s">
        <v>101</v>
      </c>
    </row>
    <row r="520" spans="1:5" x14ac:dyDescent="0.2">
      <c r="A520" s="153"/>
      <c r="B520" s="153"/>
      <c r="C520" s="153"/>
      <c r="D520" s="153"/>
      <c r="E520" s="153"/>
    </row>
    <row r="521" spans="1:5" x14ac:dyDescent="0.2">
      <c r="A521" s="153"/>
      <c r="B521" s="153"/>
      <c r="C521" s="153"/>
      <c r="D521" s="153"/>
      <c r="E521" s="153"/>
    </row>
    <row r="522" spans="1:5" x14ac:dyDescent="0.2">
      <c r="A522" s="153"/>
      <c r="B522" s="153"/>
      <c r="C522" s="153"/>
      <c r="D522" s="153"/>
      <c r="E522" s="153"/>
    </row>
    <row r="523" spans="1:5" x14ac:dyDescent="0.2">
      <c r="A523" s="153"/>
      <c r="B523" s="153"/>
      <c r="C523" s="153"/>
      <c r="D523" s="153"/>
      <c r="E523" s="153"/>
    </row>
    <row r="524" spans="1:5" x14ac:dyDescent="0.2">
      <c r="A524" s="153"/>
      <c r="B524" s="153"/>
      <c r="C524" s="153"/>
      <c r="D524" s="153"/>
      <c r="E524" s="153"/>
    </row>
    <row r="525" spans="1:5" x14ac:dyDescent="0.2">
      <c r="A525" s="153"/>
      <c r="B525" s="153"/>
      <c r="C525" s="153"/>
      <c r="D525" s="153"/>
      <c r="E525" s="153"/>
    </row>
    <row r="526" spans="1:5" x14ac:dyDescent="0.2">
      <c r="A526" s="153"/>
      <c r="B526" s="153"/>
      <c r="C526" s="153"/>
      <c r="D526" s="153"/>
      <c r="E526" s="153"/>
    </row>
    <row r="527" spans="1:5" x14ac:dyDescent="0.2">
      <c r="A527" s="153"/>
      <c r="B527" s="153"/>
      <c r="C527" s="153"/>
      <c r="D527" s="153"/>
      <c r="E527" s="153"/>
    </row>
    <row r="528" spans="1:5" x14ac:dyDescent="0.2">
      <c r="E528" s="15" t="str">
        <f>"Page "&amp;Data!$A$18</f>
        <v>Page 17</v>
      </c>
    </row>
    <row r="529" spans="1:12" ht="20.25" customHeight="1" x14ac:dyDescent="0.2">
      <c r="A529" s="26" t="s">
        <v>94</v>
      </c>
      <c r="B529" s="4"/>
      <c r="C529" s="4"/>
      <c r="D529" s="4"/>
      <c r="E529" s="54" t="str">
        <f>"Review Date:  "&amp;TEXT(Data!$C$19,"MM/DD/YYYY")</f>
        <v>Review Date:  01/00/1900</v>
      </c>
    </row>
    <row r="530" spans="1:12" ht="20.25" customHeight="1" x14ac:dyDescent="0.2">
      <c r="A530" s="26" t="str">
        <f>"Institution:  "&amp;Data!$E$19</f>
        <v xml:space="preserve">Institution:  </v>
      </c>
      <c r="B530" s="4"/>
      <c r="C530" s="4"/>
      <c r="D530" s="4"/>
      <c r="E530" s="4"/>
    </row>
    <row r="531" spans="1:12" ht="20.25" customHeight="1" x14ac:dyDescent="0.2">
      <c r="A531" s="26" t="str">
        <f>"Building:  "&amp;Data!$F$19&amp;" - "&amp;Data!$G$19</f>
        <v xml:space="preserve">Building:   - </v>
      </c>
      <c r="B531" s="4"/>
      <c r="C531" s="4"/>
      <c r="D531" s="4"/>
      <c r="E531" s="4"/>
    </row>
    <row r="532" spans="1:12" x14ac:dyDescent="0.2">
      <c r="A532" s="10" t="s">
        <v>1</v>
      </c>
      <c r="C532" s="31" t="s">
        <v>86</v>
      </c>
      <c r="D532" s="45" t="s">
        <v>47</v>
      </c>
    </row>
    <row r="533" spans="1:12" ht="21.75" customHeight="1" x14ac:dyDescent="0.2">
      <c r="A533" s="198" t="s">
        <v>100</v>
      </c>
      <c r="B533" s="199"/>
      <c r="C533" s="52">
        <f>Data!$H$19</f>
        <v>0</v>
      </c>
      <c r="D533" s="46"/>
      <c r="E533" s="41"/>
    </row>
    <row r="534" spans="1:12" ht="21.75" customHeight="1" x14ac:dyDescent="0.2">
      <c r="A534" s="200" t="s">
        <v>91</v>
      </c>
      <c r="B534" s="201"/>
      <c r="C534" s="37">
        <f>Data!$I$19</f>
        <v>0</v>
      </c>
      <c r="D534" s="47"/>
      <c r="E534" s="42"/>
    </row>
    <row r="535" spans="1:12" ht="21.75" customHeight="1" x14ac:dyDescent="0.2">
      <c r="A535" s="200" t="s">
        <v>96</v>
      </c>
      <c r="B535" s="201"/>
      <c r="C535" s="37">
        <f>IF(OR(C537={"050","060","070","523","630","635","660","665","670","675","910","919","920","935","950","955","970","M10","U10","W10","WWW","W01","W02","W03","W04","W05","W06","W07","XXX","X01","X02","X03","X04","YYY","Y01","Y02","Y03","Y04","ZZZ"}),0,C534)*(IF(OR(AND(LEFT(C537,1)="8",NOT(OR(C539={"11","12","15","21","22"}))),OR(C539={"02","03","04","05","06","07","31","32","33","34","35","42","52","65","66","91","92"}),AND(OR(C539={"55","56","57"}),C540&lt;&gt;"74"),OR(C540={"72","73"})),0,C541)+IF(OR(AND(LEFT(C537,1)="8",NOT(OR(C543={"11","12","15","21","22"}))),OR(C543={"02","03","04","05","06","07","31","32","33","34","35","42","52","65","66","91","92"}),AND(OR(C543={"55","56","57"}),C544&lt;&gt;"74"),OR(C544={"72","73"})),0,C545)+IF(OR(AND(LEFT(C537,1)="8",NOT(OR(C547={"11","12","15","21","22"}))),OR(C547={"02","03","04","05","06","07","31","32","33","34","35","42","52","65","66","91","92"}),AND(OR(C547={"55","56","57"}),C548&lt;&gt;"74"),OR(C548={"72","73"})),0,C549))</f>
        <v>0</v>
      </c>
      <c r="D535" s="38">
        <f>IF(OR(D537={"050","060","070","523","630","635","660","665","670","675","910","919","920","935","950","955","970","M10","U10","W10","WWW","W01","W02","W03","W04","W05","W06","W07","XXX","X01","X02","X03","X04","YYY","Y01","Y02","Y03","Y04","ZZZ"}),0,D534)*(IF(OR(AND(LEFT(D537,1)="8",NOT(OR(D539={"11","12","15","21","22"}))),OR(D539={"02","03","04","05","06","07","31","32","33","34","35","42","52","65","66","91","92"}),AND(OR(D539={"55","56","57"}),D540&lt;&gt;"74"),OR(D540={"72","73"})),0,D541)+IF(OR(AND(LEFT(D537,1)="8",NOT(OR(D543={"11","12","15","21","22"}))),OR(D543={"02","03","04","05","06","07","31","32","33","34","35","42","52","65","66","91","92"}),AND(OR(D543={"55","56","57"}),D544&lt;&gt;"74"),OR(D544={"72","73"})),0,D545)+IF(OR(AND(LEFT(D537,1)="8",NOT(OR(D547={"11","12","15","21","22"}))),OR(D547={"02","03","04","05","06","07","31","32","33","34","35","42","52","65","66","91","92"}),AND(OR(D547={"55","56","57"}),D548&lt;&gt;"74"),OR(D548={"72","73"})),0,D549))</f>
        <v>0</v>
      </c>
      <c r="E535" s="42"/>
    </row>
    <row r="536" spans="1:12" ht="21.75" customHeight="1" x14ac:dyDescent="0.2">
      <c r="A536" s="202" t="s">
        <v>102</v>
      </c>
      <c r="B536" s="203"/>
      <c r="C536" s="39">
        <f>Data!$AA$19</f>
        <v>0</v>
      </c>
      <c r="D536" s="48"/>
      <c r="E536" s="43"/>
    </row>
    <row r="537" spans="1:12" ht="41.25" customHeight="1" x14ac:dyDescent="0.2">
      <c r="A537" s="30" t="s">
        <v>53</v>
      </c>
      <c r="B537" s="55" t="str">
        <f>IFERROR(VLOOKUP(C537,Codes!$A$62:$B$185,2,0),"")</f>
        <v/>
      </c>
      <c r="C537" s="53">
        <f>Data!$J$19</f>
        <v>0</v>
      </c>
      <c r="D537" s="49"/>
      <c r="E537" s="56" t="str">
        <f>IFERROR(VLOOKUP(D537,Codes!$A$62:$B$185,2,0),"")</f>
        <v/>
      </c>
    </row>
    <row r="538" spans="1:12" x14ac:dyDescent="0.2">
      <c r="A538" s="33" t="s">
        <v>97</v>
      </c>
      <c r="B538" s="4"/>
      <c r="C538" s="32"/>
      <c r="D538" s="59"/>
      <c r="E538" s="4"/>
    </row>
    <row r="539" spans="1:12" ht="41.25" customHeight="1" x14ac:dyDescent="0.2">
      <c r="A539" s="35" t="s">
        <v>88</v>
      </c>
      <c r="B539" s="55" t="str">
        <f>IFERROR(VLOOKUP(C539,Codes!$A$187:$B$240,2,0),"")</f>
        <v/>
      </c>
      <c r="C539" s="53">
        <f>Data!$L$19</f>
        <v>0</v>
      </c>
      <c r="D539" s="50"/>
      <c r="E539" s="56" t="str">
        <f>IFERROR(VLOOKUP(D539,Codes!$A$187:$B$240,2,0),"")</f>
        <v/>
      </c>
      <c r="L539" s="2"/>
    </row>
    <row r="540" spans="1:12" ht="41.25" customHeight="1" x14ac:dyDescent="0.2">
      <c r="A540" s="36" t="s">
        <v>89</v>
      </c>
      <c r="B540" s="55" t="str">
        <f>IFERROR(VLOOKUP(C540,Codes!$A$2:$B$59,2,0),"")</f>
        <v/>
      </c>
      <c r="C540" s="53">
        <f>Data!$N$19</f>
        <v>0</v>
      </c>
      <c r="D540" s="49"/>
      <c r="E540" s="56" t="str">
        <f>IFERROR(VLOOKUP(D540,Codes!$A$2:$B$59,2,0),"")</f>
        <v/>
      </c>
    </row>
    <row r="541" spans="1:12" ht="21.75" customHeight="1" x14ac:dyDescent="0.2">
      <c r="A541" s="196" t="s">
        <v>3</v>
      </c>
      <c r="B541" s="197"/>
      <c r="C541" s="40">
        <f>Data!$P$19</f>
        <v>0</v>
      </c>
      <c r="D541" s="51"/>
      <c r="E541" s="44"/>
    </row>
    <row r="542" spans="1:12" x14ac:dyDescent="0.2">
      <c r="A542" s="33" t="s">
        <v>98</v>
      </c>
      <c r="B542" s="34"/>
      <c r="C542" s="32"/>
      <c r="D542" s="4"/>
      <c r="E542" s="4"/>
    </row>
    <row r="543" spans="1:12" ht="41.25" customHeight="1" x14ac:dyDescent="0.2">
      <c r="A543" s="35" t="s">
        <v>88</v>
      </c>
      <c r="B543" s="55" t="str">
        <f>IFERROR(VLOOKUP(C543,Codes!$A$187:$B$240,2,0),"")</f>
        <v/>
      </c>
      <c r="C543" s="53">
        <f>Data!$Q$19</f>
        <v>0</v>
      </c>
      <c r="D543" s="49"/>
      <c r="E543" s="56" t="str">
        <f>IFERROR(VLOOKUP(D543,Codes!$A$187:$B$240,2,0),"")</f>
        <v/>
      </c>
    </row>
    <row r="544" spans="1:12" ht="41.25" customHeight="1" x14ac:dyDescent="0.2">
      <c r="A544" s="36" t="s">
        <v>89</v>
      </c>
      <c r="B544" s="55" t="str">
        <f>IFERROR(VLOOKUP(C544,Codes!$A$2:$B$59,2,0),"")</f>
        <v/>
      </c>
      <c r="C544" s="53">
        <f>Data!$S$19</f>
        <v>0</v>
      </c>
      <c r="D544" s="49"/>
      <c r="E544" s="56" t="str">
        <f>IFERROR(VLOOKUP(D544,Codes!$A$2:$B$59,2,0),"")</f>
        <v/>
      </c>
    </row>
    <row r="545" spans="1:5" ht="21.75" customHeight="1" x14ac:dyDescent="0.2">
      <c r="A545" s="196" t="s">
        <v>3</v>
      </c>
      <c r="B545" s="197"/>
      <c r="C545" s="40">
        <f>Data!$U$19</f>
        <v>0</v>
      </c>
      <c r="D545" s="51"/>
      <c r="E545" s="44"/>
    </row>
    <row r="546" spans="1:5" x14ac:dyDescent="0.2">
      <c r="A546" s="33" t="s">
        <v>99</v>
      </c>
      <c r="B546" s="34"/>
      <c r="C546" s="32"/>
      <c r="D546" s="4"/>
      <c r="E546" s="4"/>
    </row>
    <row r="547" spans="1:5" ht="41.25" customHeight="1" x14ac:dyDescent="0.2">
      <c r="A547" s="35" t="s">
        <v>88</v>
      </c>
      <c r="B547" s="55" t="str">
        <f>IFERROR(VLOOKUP(C547,Codes!$A$187:$B$240,2,0),"")</f>
        <v/>
      </c>
      <c r="C547" s="53">
        <f>Data!$V$19</f>
        <v>0</v>
      </c>
      <c r="D547" s="49"/>
      <c r="E547" s="56" t="str">
        <f>IFERROR(VLOOKUP(D547,Codes!$A$187:$B$240,2,0),"")</f>
        <v/>
      </c>
    </row>
    <row r="548" spans="1:5" ht="41.25" customHeight="1" x14ac:dyDescent="0.2">
      <c r="A548" s="36" t="s">
        <v>89</v>
      </c>
      <c r="B548" s="55" t="str">
        <f>IFERROR(VLOOKUP(C548,Codes!$A$2:$B$59,2,0),"")</f>
        <v/>
      </c>
      <c r="C548" s="53">
        <f>Data!$X$19</f>
        <v>0</v>
      </c>
      <c r="D548" s="49"/>
      <c r="E548" s="56" t="str">
        <f>IFERROR(VLOOKUP(D548,Codes!$A$2:$B$59,2,0),"")</f>
        <v/>
      </c>
    </row>
    <row r="549" spans="1:5" ht="21.75" customHeight="1" x14ac:dyDescent="0.2">
      <c r="A549" s="196" t="s">
        <v>3</v>
      </c>
      <c r="B549" s="197"/>
      <c r="C549" s="40">
        <f>Data!$Z$19</f>
        <v>0</v>
      </c>
      <c r="D549" s="51"/>
      <c r="E549" s="44"/>
    </row>
    <row r="550" spans="1:5" x14ac:dyDescent="0.2">
      <c r="A550" s="10" t="s">
        <v>101</v>
      </c>
    </row>
    <row r="551" spans="1:5" x14ac:dyDescent="0.2">
      <c r="A551" s="153"/>
      <c r="B551" s="153"/>
      <c r="C551" s="153"/>
      <c r="D551" s="153"/>
      <c r="E551" s="153"/>
    </row>
    <row r="552" spans="1:5" x14ac:dyDescent="0.2">
      <c r="A552" s="153"/>
      <c r="B552" s="153"/>
      <c r="C552" s="153"/>
      <c r="D552" s="153"/>
      <c r="E552" s="153"/>
    </row>
    <row r="553" spans="1:5" x14ac:dyDescent="0.2">
      <c r="A553" s="153"/>
      <c r="B553" s="153"/>
      <c r="C553" s="153"/>
      <c r="D553" s="153"/>
      <c r="E553" s="153"/>
    </row>
    <row r="554" spans="1:5" x14ac:dyDescent="0.2">
      <c r="A554" s="153"/>
      <c r="B554" s="153"/>
      <c r="C554" s="153"/>
      <c r="D554" s="153"/>
      <c r="E554" s="153"/>
    </row>
    <row r="555" spans="1:5" x14ac:dyDescent="0.2">
      <c r="A555" s="153"/>
      <c r="B555" s="153"/>
      <c r="C555" s="153"/>
      <c r="D555" s="153"/>
      <c r="E555" s="153"/>
    </row>
    <row r="556" spans="1:5" x14ac:dyDescent="0.2">
      <c r="A556" s="153"/>
      <c r="B556" s="153"/>
      <c r="C556" s="153"/>
      <c r="D556" s="153"/>
      <c r="E556" s="153"/>
    </row>
    <row r="557" spans="1:5" x14ac:dyDescent="0.2">
      <c r="A557" s="153"/>
      <c r="B557" s="153"/>
      <c r="C557" s="153"/>
      <c r="D557" s="153"/>
      <c r="E557" s="153"/>
    </row>
    <row r="558" spans="1:5" x14ac:dyDescent="0.2">
      <c r="A558" s="153"/>
      <c r="B558" s="153"/>
      <c r="C558" s="153"/>
      <c r="D558" s="153"/>
      <c r="E558" s="153"/>
    </row>
    <row r="559" spans="1:5" x14ac:dyDescent="0.2">
      <c r="E559" s="15" t="str">
        <f>"Page "&amp;Data!$A$19</f>
        <v>Page 18</v>
      </c>
    </row>
    <row r="560" spans="1:5" ht="20.25" customHeight="1" x14ac:dyDescent="0.2">
      <c r="A560" s="26" t="s">
        <v>94</v>
      </c>
      <c r="B560" s="4"/>
      <c r="C560" s="4"/>
      <c r="D560" s="4"/>
      <c r="E560" s="54" t="str">
        <f>"Review Date:  "&amp;TEXT(Data!$C$20,"MM/DD/YYYY")</f>
        <v>Review Date:  01/00/1900</v>
      </c>
    </row>
    <row r="561" spans="1:12" ht="20.25" customHeight="1" x14ac:dyDescent="0.2">
      <c r="A561" s="26" t="str">
        <f>"Institution:  "&amp;Data!$E$20</f>
        <v xml:space="preserve">Institution:  </v>
      </c>
      <c r="B561" s="4"/>
      <c r="C561" s="4"/>
      <c r="D561" s="4"/>
      <c r="E561" s="4"/>
    </row>
    <row r="562" spans="1:12" ht="20.25" customHeight="1" x14ac:dyDescent="0.2">
      <c r="A562" s="26" t="str">
        <f>"Building:  "&amp;Data!$F$20&amp;" - "&amp;Data!$G$20</f>
        <v xml:space="preserve">Building:   - </v>
      </c>
      <c r="B562" s="4"/>
      <c r="C562" s="4"/>
      <c r="D562" s="4"/>
      <c r="E562" s="4"/>
    </row>
    <row r="563" spans="1:12" x14ac:dyDescent="0.2">
      <c r="A563" s="10" t="s">
        <v>1</v>
      </c>
      <c r="C563" s="31" t="s">
        <v>86</v>
      </c>
      <c r="D563" s="45" t="s">
        <v>47</v>
      </c>
    </row>
    <row r="564" spans="1:12" ht="21.75" customHeight="1" x14ac:dyDescent="0.2">
      <c r="A564" s="198" t="s">
        <v>100</v>
      </c>
      <c r="B564" s="199"/>
      <c r="C564" s="52">
        <f>Data!$H$20</f>
        <v>0</v>
      </c>
      <c r="D564" s="46"/>
      <c r="E564" s="41"/>
    </row>
    <row r="565" spans="1:12" ht="21.75" customHeight="1" x14ac:dyDescent="0.2">
      <c r="A565" s="200" t="s">
        <v>91</v>
      </c>
      <c r="B565" s="201"/>
      <c r="C565" s="37">
        <f>Data!$I$20</f>
        <v>0</v>
      </c>
      <c r="D565" s="47"/>
      <c r="E565" s="42"/>
    </row>
    <row r="566" spans="1:12" ht="21.75" customHeight="1" x14ac:dyDescent="0.2">
      <c r="A566" s="200" t="s">
        <v>96</v>
      </c>
      <c r="B566" s="201"/>
      <c r="C566" s="37">
        <f>IF(OR(C568={"050","060","070","523","630","635","660","665","670","675","910","919","920","935","950","955","970","M10","U10","W10","WWW","W01","W02","W03","W04","W05","W06","W07","XXX","X01","X02","X03","X04","YYY","Y01","Y02","Y03","Y04","ZZZ"}),0,C565)*(IF(OR(AND(LEFT(C568,1)="8",NOT(OR(C570={"11","12","15","21","22"}))),OR(C570={"02","03","04","05","06","07","31","32","33","34","35","42","52","65","66","91","92"}),AND(OR(C570={"55","56","57"}),C571&lt;&gt;"74"),OR(C571={"72","73"})),0,C572)+IF(OR(AND(LEFT(C568,1)="8",NOT(OR(C574={"11","12","15","21","22"}))),OR(C574={"02","03","04","05","06","07","31","32","33","34","35","42","52","65","66","91","92"}),AND(OR(C574={"55","56","57"}),C575&lt;&gt;"74"),OR(C575={"72","73"})),0,C576)+IF(OR(AND(LEFT(C568,1)="8",NOT(OR(C578={"11","12","15","21","22"}))),OR(C578={"02","03","04","05","06","07","31","32","33","34","35","42","52","65","66","91","92"}),AND(OR(C578={"55","56","57"}),C579&lt;&gt;"74"),OR(C579={"72","73"})),0,C580))</f>
        <v>0</v>
      </c>
      <c r="D566" s="38">
        <f>IF(OR(D568={"050","060","070","523","630","635","660","665","670","675","910","919","920","935","950","955","970","M10","U10","W10","WWW","W01","W02","W03","W04","W05","W06","W07","XXX","X01","X02","X03","X04","YYY","Y01","Y02","Y03","Y04","ZZZ"}),0,D565)*(IF(OR(AND(LEFT(D568,1)="8",NOT(OR(D570={"11","12","15","21","22"}))),OR(D570={"02","03","04","05","06","07","31","32","33","34","35","42","52","65","66","91","92"}),AND(OR(D570={"55","56","57"}),D571&lt;&gt;"74"),OR(D571={"72","73"})),0,D572)+IF(OR(AND(LEFT(D568,1)="8",NOT(OR(D574={"11","12","15","21","22"}))),OR(D574={"02","03","04","05","06","07","31","32","33","34","35","42","52","65","66","91","92"}),AND(OR(D574={"55","56","57"}),D575&lt;&gt;"74"),OR(D575={"72","73"})),0,D576)+IF(OR(AND(LEFT(D568,1)="8",NOT(OR(D578={"11","12","15","21","22"}))),OR(D578={"02","03","04","05","06","07","31","32","33","34","35","42","52","65","66","91","92"}),AND(OR(D578={"55","56","57"}),D579&lt;&gt;"74"),OR(D579={"72","73"})),0,D580))</f>
        <v>0</v>
      </c>
      <c r="E566" s="42"/>
    </row>
    <row r="567" spans="1:12" ht="21.75" customHeight="1" x14ac:dyDescent="0.2">
      <c r="A567" s="202" t="s">
        <v>102</v>
      </c>
      <c r="B567" s="203"/>
      <c r="C567" s="39">
        <f>Data!$AA$20</f>
        <v>0</v>
      </c>
      <c r="D567" s="48"/>
      <c r="E567" s="43"/>
    </row>
    <row r="568" spans="1:12" ht="41.25" customHeight="1" x14ac:dyDescent="0.2">
      <c r="A568" s="30" t="s">
        <v>53</v>
      </c>
      <c r="B568" s="55" t="str">
        <f>IFERROR(VLOOKUP(C568,Codes!$A$62:$B$185,2,0),"")</f>
        <v/>
      </c>
      <c r="C568" s="53">
        <f>Data!$J$20</f>
        <v>0</v>
      </c>
      <c r="D568" s="49"/>
      <c r="E568" s="56" t="str">
        <f>IFERROR(VLOOKUP(D568,Codes!$A$62:$B$185,2,0),"")</f>
        <v/>
      </c>
    </row>
    <row r="569" spans="1:12" x14ac:dyDescent="0.2">
      <c r="A569" s="33" t="s">
        <v>97</v>
      </c>
      <c r="B569" s="4"/>
      <c r="C569" s="32"/>
      <c r="D569" s="59"/>
      <c r="E569" s="4"/>
    </row>
    <row r="570" spans="1:12" ht="41.25" customHeight="1" x14ac:dyDescent="0.2">
      <c r="A570" s="35" t="s">
        <v>88</v>
      </c>
      <c r="B570" s="55" t="str">
        <f>IFERROR(VLOOKUP(C570,Codes!$A$187:$B$240,2,0),"")</f>
        <v/>
      </c>
      <c r="C570" s="53">
        <f>Data!$L$20</f>
        <v>0</v>
      </c>
      <c r="D570" s="50"/>
      <c r="E570" s="56" t="str">
        <f>IFERROR(VLOOKUP(D570,Codes!$A$187:$B$240,2,0),"")</f>
        <v/>
      </c>
      <c r="L570" s="2"/>
    </row>
    <row r="571" spans="1:12" ht="41.25" customHeight="1" x14ac:dyDescent="0.2">
      <c r="A571" s="36" t="s">
        <v>89</v>
      </c>
      <c r="B571" s="55" t="str">
        <f>IFERROR(VLOOKUP(C571,Codes!$A$2:$B$59,2,0),"")</f>
        <v/>
      </c>
      <c r="C571" s="53">
        <f>Data!$N$20</f>
        <v>0</v>
      </c>
      <c r="D571" s="49"/>
      <c r="E571" s="56" t="str">
        <f>IFERROR(VLOOKUP(D571,Codes!$A$2:$B$59,2,0),"")</f>
        <v/>
      </c>
    </row>
    <row r="572" spans="1:12" ht="21.75" customHeight="1" x14ac:dyDescent="0.2">
      <c r="A572" s="196" t="s">
        <v>3</v>
      </c>
      <c r="B572" s="197"/>
      <c r="C572" s="40">
        <f>Data!$P$20</f>
        <v>0</v>
      </c>
      <c r="D572" s="51"/>
      <c r="E572" s="44"/>
    </row>
    <row r="573" spans="1:12" x14ac:dyDescent="0.2">
      <c r="A573" s="33" t="s">
        <v>98</v>
      </c>
      <c r="B573" s="34"/>
      <c r="C573" s="32"/>
      <c r="D573" s="4"/>
      <c r="E573" s="4"/>
    </row>
    <row r="574" spans="1:12" ht="41.25" customHeight="1" x14ac:dyDescent="0.2">
      <c r="A574" s="35" t="s">
        <v>88</v>
      </c>
      <c r="B574" s="55" t="str">
        <f>IFERROR(VLOOKUP(C574,Codes!$A$187:$B$240,2,0),"")</f>
        <v/>
      </c>
      <c r="C574" s="53">
        <f>Data!$Q$20</f>
        <v>0</v>
      </c>
      <c r="D574" s="49"/>
      <c r="E574" s="56" t="str">
        <f>IFERROR(VLOOKUP(D574,Codes!$A$187:$B$240,2,0),"")</f>
        <v/>
      </c>
    </row>
    <row r="575" spans="1:12" ht="41.25" customHeight="1" x14ac:dyDescent="0.2">
      <c r="A575" s="36" t="s">
        <v>89</v>
      </c>
      <c r="B575" s="55" t="str">
        <f>IFERROR(VLOOKUP(C575,Codes!$A$2:$B$59,2,0),"")</f>
        <v/>
      </c>
      <c r="C575" s="53">
        <f>Data!$S$20</f>
        <v>0</v>
      </c>
      <c r="D575" s="49"/>
      <c r="E575" s="56" t="str">
        <f>IFERROR(VLOOKUP(D575,Codes!$A$2:$B$59,2,0),"")</f>
        <v/>
      </c>
    </row>
    <row r="576" spans="1:12" ht="21.75" customHeight="1" x14ac:dyDescent="0.2">
      <c r="A576" s="196" t="s">
        <v>3</v>
      </c>
      <c r="B576" s="197"/>
      <c r="C576" s="40">
        <f>Data!$U$20</f>
        <v>0</v>
      </c>
      <c r="D576" s="51"/>
      <c r="E576" s="44"/>
    </row>
    <row r="577" spans="1:5" x14ac:dyDescent="0.2">
      <c r="A577" s="33" t="s">
        <v>99</v>
      </c>
      <c r="B577" s="34"/>
      <c r="C577" s="32"/>
      <c r="D577" s="4"/>
      <c r="E577" s="4"/>
    </row>
    <row r="578" spans="1:5" ht="41.25" customHeight="1" x14ac:dyDescent="0.2">
      <c r="A578" s="35" t="s">
        <v>88</v>
      </c>
      <c r="B578" s="55" t="str">
        <f>IFERROR(VLOOKUP(C578,Codes!$A$187:$B$240,2,0),"")</f>
        <v/>
      </c>
      <c r="C578" s="53">
        <f>Data!$V$20</f>
        <v>0</v>
      </c>
      <c r="D578" s="49"/>
      <c r="E578" s="56" t="str">
        <f>IFERROR(VLOOKUP(D578,Codes!$A$187:$B$240,2,0),"")</f>
        <v/>
      </c>
    </row>
    <row r="579" spans="1:5" ht="41.25" customHeight="1" x14ac:dyDescent="0.2">
      <c r="A579" s="36" t="s">
        <v>89</v>
      </c>
      <c r="B579" s="55" t="str">
        <f>IFERROR(VLOOKUP(C579,Codes!$A$2:$B$59,2,0),"")</f>
        <v/>
      </c>
      <c r="C579" s="53">
        <f>Data!$X$20</f>
        <v>0</v>
      </c>
      <c r="D579" s="49"/>
      <c r="E579" s="56" t="str">
        <f>IFERROR(VLOOKUP(D579,Codes!$A$2:$B$59,2,0),"")</f>
        <v/>
      </c>
    </row>
    <row r="580" spans="1:5" ht="21.75" customHeight="1" x14ac:dyDescent="0.2">
      <c r="A580" s="196" t="s">
        <v>3</v>
      </c>
      <c r="B580" s="197"/>
      <c r="C580" s="40">
        <f>Data!$Z$20</f>
        <v>0</v>
      </c>
      <c r="D580" s="51"/>
      <c r="E580" s="44"/>
    </row>
    <row r="581" spans="1:5" x14ac:dyDescent="0.2">
      <c r="A581" s="10" t="s">
        <v>101</v>
      </c>
    </row>
    <row r="582" spans="1:5" x14ac:dyDescent="0.2">
      <c r="A582" s="153"/>
      <c r="B582" s="153"/>
      <c r="C582" s="153"/>
      <c r="D582" s="153"/>
      <c r="E582" s="153"/>
    </row>
    <row r="583" spans="1:5" x14ac:dyDescent="0.2">
      <c r="A583" s="153"/>
      <c r="B583" s="153"/>
      <c r="C583" s="153"/>
      <c r="D583" s="153"/>
      <c r="E583" s="153"/>
    </row>
    <row r="584" spans="1:5" x14ac:dyDescent="0.2">
      <c r="A584" s="153"/>
      <c r="B584" s="153"/>
      <c r="C584" s="153"/>
      <c r="D584" s="153"/>
      <c r="E584" s="153"/>
    </row>
    <row r="585" spans="1:5" x14ac:dyDescent="0.2">
      <c r="A585" s="153"/>
      <c r="B585" s="153"/>
      <c r="C585" s="153"/>
      <c r="D585" s="153"/>
      <c r="E585" s="153"/>
    </row>
    <row r="586" spans="1:5" x14ac:dyDescent="0.2">
      <c r="A586" s="153"/>
      <c r="B586" s="153"/>
      <c r="C586" s="153"/>
      <c r="D586" s="153"/>
      <c r="E586" s="153"/>
    </row>
    <row r="587" spans="1:5" x14ac:dyDescent="0.2">
      <c r="A587" s="153"/>
      <c r="B587" s="153"/>
      <c r="C587" s="153"/>
      <c r="D587" s="153"/>
      <c r="E587" s="153"/>
    </row>
    <row r="588" spans="1:5" x14ac:dyDescent="0.2">
      <c r="A588" s="153"/>
      <c r="B588" s="153"/>
      <c r="C588" s="153"/>
      <c r="D588" s="153"/>
      <c r="E588" s="153"/>
    </row>
    <row r="589" spans="1:5" x14ac:dyDescent="0.2">
      <c r="A589" s="153"/>
      <c r="B589" s="153"/>
      <c r="C589" s="153"/>
      <c r="D589" s="153"/>
      <c r="E589" s="153"/>
    </row>
    <row r="590" spans="1:5" x14ac:dyDescent="0.2">
      <c r="E590" s="15" t="str">
        <f>"Page "&amp;Data!$A$20</f>
        <v>Page 19</v>
      </c>
    </row>
    <row r="591" spans="1:5" ht="20.25" customHeight="1" x14ac:dyDescent="0.2">
      <c r="A591" s="26" t="s">
        <v>94</v>
      </c>
      <c r="B591" s="4"/>
      <c r="C591" s="4"/>
      <c r="D591" s="4"/>
      <c r="E591" s="54" t="str">
        <f>"Review Date:  "&amp;TEXT(Data!$C$21,"MM/DD/YYYY")</f>
        <v>Review Date:  01/00/1900</v>
      </c>
    </row>
    <row r="592" spans="1:5" ht="20.25" customHeight="1" x14ac:dyDescent="0.2">
      <c r="A592" s="26" t="str">
        <f>"Institution:  "&amp;Data!$E$21</f>
        <v xml:space="preserve">Institution:  </v>
      </c>
      <c r="B592" s="4"/>
      <c r="C592" s="4"/>
      <c r="D592" s="4"/>
      <c r="E592" s="4"/>
    </row>
    <row r="593" spans="1:12" ht="20.25" customHeight="1" x14ac:dyDescent="0.2">
      <c r="A593" s="26" t="str">
        <f>"Building:  "&amp;Data!$F$21&amp;" - "&amp;Data!$G$21</f>
        <v xml:space="preserve">Building:   - </v>
      </c>
      <c r="B593" s="4"/>
      <c r="C593" s="4"/>
      <c r="D593" s="4"/>
      <c r="E593" s="4"/>
    </row>
    <row r="594" spans="1:12" x14ac:dyDescent="0.2">
      <c r="A594" s="10" t="s">
        <v>1</v>
      </c>
      <c r="C594" s="31" t="s">
        <v>86</v>
      </c>
      <c r="D594" s="45" t="s">
        <v>47</v>
      </c>
    </row>
    <row r="595" spans="1:12" ht="21.75" customHeight="1" x14ac:dyDescent="0.2">
      <c r="A595" s="198" t="s">
        <v>100</v>
      </c>
      <c r="B595" s="199"/>
      <c r="C595" s="52">
        <f>Data!$H$21</f>
        <v>0</v>
      </c>
      <c r="D595" s="46"/>
      <c r="E595" s="41"/>
    </row>
    <row r="596" spans="1:12" ht="21.75" customHeight="1" x14ac:dyDescent="0.2">
      <c r="A596" s="200" t="s">
        <v>91</v>
      </c>
      <c r="B596" s="201"/>
      <c r="C596" s="37">
        <f>Data!$I$21</f>
        <v>0</v>
      </c>
      <c r="D596" s="47"/>
      <c r="E596" s="42"/>
    </row>
    <row r="597" spans="1:12" ht="21.75" customHeight="1" x14ac:dyDescent="0.2">
      <c r="A597" s="200" t="s">
        <v>96</v>
      </c>
      <c r="B597" s="201"/>
      <c r="C597" s="37">
        <f>IF(OR(C599={"050","060","070","523","630","635","660","665","670","675","910","919","920","935","950","955","970","M10","U10","W10","WWW","W01","W02","W03","W04","W05","W06","W07","XXX","X01","X02","X03","X04","YYY","Y01","Y02","Y03","Y04","ZZZ"}),0,C596)*(IF(OR(AND(LEFT(C599,1)="8",NOT(OR(C601={"11","12","15","21","22"}))),OR(C601={"02","03","04","05","06","07","31","32","33","34","35","42","52","65","66","91","92"}),AND(OR(C601={"55","56","57"}),C602&lt;&gt;"74"),OR(C602={"72","73"})),0,C603)+IF(OR(AND(LEFT(C599,1)="8",NOT(OR(C605={"11","12","15","21","22"}))),OR(C605={"02","03","04","05","06","07","31","32","33","34","35","42","52","65","66","91","92"}),AND(OR(C605={"55","56","57"}),C606&lt;&gt;"74"),OR(C606={"72","73"})),0,C607)+IF(OR(AND(LEFT(C599,1)="8",NOT(OR(C609={"11","12","15","21","22"}))),OR(C609={"02","03","04","05","06","07","31","32","33","34","35","42","52","65","66","91","92"}),AND(OR(C609={"55","56","57"}),C610&lt;&gt;"74"),OR(C610={"72","73"})),0,C611))</f>
        <v>0</v>
      </c>
      <c r="D597" s="38">
        <f>IF(OR(D599={"050","060","070","523","630","635","660","665","670","675","910","919","920","935","950","955","970","M10","U10","W10","WWW","W01","W02","W03","W04","W05","W06","W07","XXX","X01","X02","X03","X04","YYY","Y01","Y02","Y03","Y04","ZZZ"}),0,D596)*(IF(OR(AND(LEFT(D599,1)="8",NOT(OR(D601={"11","12","15","21","22"}))),OR(D601={"02","03","04","05","06","07","31","32","33","34","35","42","52","65","66","91","92"}),AND(OR(D601={"55","56","57"}),D602&lt;&gt;"74"),OR(D602={"72","73"})),0,D603)+IF(OR(AND(LEFT(D599,1)="8",NOT(OR(D605={"11","12","15","21","22"}))),OR(D605={"02","03","04","05","06","07","31","32","33","34","35","42","52","65","66","91","92"}),AND(OR(D605={"55","56","57"}),D606&lt;&gt;"74"),OR(D606={"72","73"})),0,D607)+IF(OR(AND(LEFT(D599,1)="8",NOT(OR(D609={"11","12","15","21","22"}))),OR(D609={"02","03","04","05","06","07","31","32","33","34","35","42","52","65","66","91","92"}),AND(OR(D609={"55","56","57"}),D610&lt;&gt;"74"),OR(D610={"72","73"})),0,D611))</f>
        <v>0</v>
      </c>
      <c r="E597" s="42"/>
    </row>
    <row r="598" spans="1:12" ht="21.75" customHeight="1" x14ac:dyDescent="0.2">
      <c r="A598" s="202" t="s">
        <v>102</v>
      </c>
      <c r="B598" s="203"/>
      <c r="C598" s="39">
        <f>Data!$AA$21</f>
        <v>0</v>
      </c>
      <c r="D598" s="48"/>
      <c r="E598" s="43"/>
    </row>
    <row r="599" spans="1:12" ht="41.25" customHeight="1" x14ac:dyDescent="0.2">
      <c r="A599" s="30" t="s">
        <v>53</v>
      </c>
      <c r="B599" s="55" t="str">
        <f>IFERROR(VLOOKUP(C599,Codes!$A$62:$B$185,2,0),"")</f>
        <v/>
      </c>
      <c r="C599" s="53">
        <f>Data!$J$21</f>
        <v>0</v>
      </c>
      <c r="D599" s="49"/>
      <c r="E599" s="56" t="str">
        <f>IFERROR(VLOOKUP(D599,Codes!$A$62:$B$185,2,0),"")</f>
        <v/>
      </c>
    </row>
    <row r="600" spans="1:12" x14ac:dyDescent="0.2">
      <c r="A600" s="33" t="s">
        <v>97</v>
      </c>
      <c r="B600" s="4"/>
      <c r="C600" s="32"/>
      <c r="D600" s="59"/>
      <c r="E600" s="4"/>
    </row>
    <row r="601" spans="1:12" ht="41.25" customHeight="1" x14ac:dyDescent="0.2">
      <c r="A601" s="35" t="s">
        <v>88</v>
      </c>
      <c r="B601" s="55" t="str">
        <f>IFERROR(VLOOKUP(C601,Codes!$A$187:$B$240,2,0),"")</f>
        <v/>
      </c>
      <c r="C601" s="53">
        <f>Data!$L$21</f>
        <v>0</v>
      </c>
      <c r="D601" s="50"/>
      <c r="E601" s="56" t="str">
        <f>IFERROR(VLOOKUP(D601,Codes!$A$187:$B$240,2,0),"")</f>
        <v/>
      </c>
      <c r="L601" s="2"/>
    </row>
    <row r="602" spans="1:12" ht="41.25" customHeight="1" x14ac:dyDescent="0.2">
      <c r="A602" s="36" t="s">
        <v>89</v>
      </c>
      <c r="B602" s="55" t="str">
        <f>IFERROR(VLOOKUP(C602,Codes!$A$2:$B$59,2,0),"")</f>
        <v/>
      </c>
      <c r="C602" s="53">
        <f>Data!$N$21</f>
        <v>0</v>
      </c>
      <c r="D602" s="49"/>
      <c r="E602" s="56" t="str">
        <f>IFERROR(VLOOKUP(D602,Codes!$A$2:$B$59,2,0),"")</f>
        <v/>
      </c>
    </row>
    <row r="603" spans="1:12" ht="21.75" customHeight="1" x14ac:dyDescent="0.2">
      <c r="A603" s="196" t="s">
        <v>3</v>
      </c>
      <c r="B603" s="197"/>
      <c r="C603" s="40">
        <f>Data!$P$21</f>
        <v>0</v>
      </c>
      <c r="D603" s="51"/>
      <c r="E603" s="44"/>
    </row>
    <row r="604" spans="1:12" x14ac:dyDescent="0.2">
      <c r="A604" s="33" t="s">
        <v>98</v>
      </c>
      <c r="B604" s="34"/>
      <c r="C604" s="32"/>
      <c r="D604" s="4"/>
      <c r="E604" s="4"/>
    </row>
    <row r="605" spans="1:12" ht="41.25" customHeight="1" x14ac:dyDescent="0.2">
      <c r="A605" s="35" t="s">
        <v>88</v>
      </c>
      <c r="B605" s="55" t="str">
        <f>IFERROR(VLOOKUP(C605,Codes!$A$187:$B$240,2,0),"")</f>
        <v/>
      </c>
      <c r="C605" s="53">
        <f>Data!$Q$21</f>
        <v>0</v>
      </c>
      <c r="D605" s="49"/>
      <c r="E605" s="56" t="str">
        <f>IFERROR(VLOOKUP(D605,Codes!$A$187:$B$240,2,0),"")</f>
        <v/>
      </c>
    </row>
    <row r="606" spans="1:12" ht="41.25" customHeight="1" x14ac:dyDescent="0.2">
      <c r="A606" s="36" t="s">
        <v>89</v>
      </c>
      <c r="B606" s="55" t="str">
        <f>IFERROR(VLOOKUP(C606,Codes!$A$2:$B$59,2,0),"")</f>
        <v/>
      </c>
      <c r="C606" s="53">
        <f>Data!$S$21</f>
        <v>0</v>
      </c>
      <c r="D606" s="49"/>
      <c r="E606" s="56" t="str">
        <f>IFERROR(VLOOKUP(D606,Codes!$A$2:$B$59,2,0),"")</f>
        <v/>
      </c>
    </row>
    <row r="607" spans="1:12" ht="21.75" customHeight="1" x14ac:dyDescent="0.2">
      <c r="A607" s="196" t="s">
        <v>3</v>
      </c>
      <c r="B607" s="197"/>
      <c r="C607" s="40">
        <f>Data!$U$21</f>
        <v>0</v>
      </c>
      <c r="D607" s="51"/>
      <c r="E607" s="44"/>
    </row>
    <row r="608" spans="1:12" x14ac:dyDescent="0.2">
      <c r="A608" s="33" t="s">
        <v>99</v>
      </c>
      <c r="B608" s="34"/>
      <c r="C608" s="32"/>
      <c r="D608" s="4"/>
      <c r="E608" s="4"/>
    </row>
    <row r="609" spans="1:5" ht="41.25" customHeight="1" x14ac:dyDescent="0.2">
      <c r="A609" s="35" t="s">
        <v>88</v>
      </c>
      <c r="B609" s="55" t="str">
        <f>IFERROR(VLOOKUP(C609,Codes!$A$187:$B$240,2,0),"")</f>
        <v/>
      </c>
      <c r="C609" s="53">
        <f>Data!$V$21</f>
        <v>0</v>
      </c>
      <c r="D609" s="49"/>
      <c r="E609" s="56" t="str">
        <f>IFERROR(VLOOKUP(D609,Codes!$A$187:$B$240,2,0),"")</f>
        <v/>
      </c>
    </row>
    <row r="610" spans="1:5" ht="41.25" customHeight="1" x14ac:dyDescent="0.2">
      <c r="A610" s="36" t="s">
        <v>89</v>
      </c>
      <c r="B610" s="55" t="str">
        <f>IFERROR(VLOOKUP(C610,Codes!$A$2:$B$59,2,0),"")</f>
        <v/>
      </c>
      <c r="C610" s="53">
        <f>Data!$X$21</f>
        <v>0</v>
      </c>
      <c r="D610" s="49"/>
      <c r="E610" s="56" t="str">
        <f>IFERROR(VLOOKUP(D610,Codes!$A$2:$B$59,2,0),"")</f>
        <v/>
      </c>
    </row>
    <row r="611" spans="1:5" ht="21.75" customHeight="1" x14ac:dyDescent="0.2">
      <c r="A611" s="196" t="s">
        <v>3</v>
      </c>
      <c r="B611" s="197"/>
      <c r="C611" s="40">
        <f>Data!$Z$21</f>
        <v>0</v>
      </c>
      <c r="D611" s="51"/>
      <c r="E611" s="44"/>
    </row>
    <row r="612" spans="1:5" x14ac:dyDescent="0.2">
      <c r="A612" s="10" t="s">
        <v>101</v>
      </c>
    </row>
    <row r="613" spans="1:5" x14ac:dyDescent="0.2">
      <c r="A613" s="153"/>
      <c r="B613" s="153"/>
      <c r="C613" s="153"/>
      <c r="D613" s="153"/>
      <c r="E613" s="153"/>
    </row>
    <row r="614" spans="1:5" x14ac:dyDescent="0.2">
      <c r="A614" s="153"/>
      <c r="B614" s="153"/>
      <c r="C614" s="153"/>
      <c r="D614" s="153"/>
      <c r="E614" s="153"/>
    </row>
    <row r="615" spans="1:5" x14ac:dyDescent="0.2">
      <c r="A615" s="153"/>
      <c r="B615" s="153"/>
      <c r="C615" s="153"/>
      <c r="D615" s="153"/>
      <c r="E615" s="153"/>
    </row>
    <row r="616" spans="1:5" x14ac:dyDescent="0.2">
      <c r="A616" s="153"/>
      <c r="B616" s="153"/>
      <c r="C616" s="153"/>
      <c r="D616" s="153"/>
      <c r="E616" s="153"/>
    </row>
    <row r="617" spans="1:5" x14ac:dyDescent="0.2">
      <c r="A617" s="153"/>
      <c r="B617" s="153"/>
      <c r="C617" s="153"/>
      <c r="D617" s="153"/>
      <c r="E617" s="153"/>
    </row>
    <row r="618" spans="1:5" x14ac:dyDescent="0.2">
      <c r="A618" s="153"/>
      <c r="B618" s="153"/>
      <c r="C618" s="153"/>
      <c r="D618" s="153"/>
      <c r="E618" s="153"/>
    </row>
    <row r="619" spans="1:5" x14ac:dyDescent="0.2">
      <c r="A619" s="153"/>
      <c r="B619" s="153"/>
      <c r="C619" s="153"/>
      <c r="D619" s="153"/>
      <c r="E619" s="153"/>
    </row>
    <row r="620" spans="1:5" x14ac:dyDescent="0.2">
      <c r="A620" s="153"/>
      <c r="B620" s="153"/>
      <c r="C620" s="153"/>
      <c r="D620" s="153"/>
      <c r="E620" s="153"/>
    </row>
    <row r="621" spans="1:5" x14ac:dyDescent="0.2">
      <c r="E621" s="15" t="str">
        <f>"Page "&amp;Data!$A$21</f>
        <v>Page 20</v>
      </c>
    </row>
    <row r="622" spans="1:5" ht="20.25" customHeight="1" x14ac:dyDescent="0.2">
      <c r="A622" s="26" t="s">
        <v>94</v>
      </c>
      <c r="B622" s="4"/>
      <c r="C622" s="4"/>
      <c r="D622" s="4"/>
      <c r="E622" s="54" t="str">
        <f>"Review Date:  "&amp;TEXT(Data!$C$22,"MM/DD/YYYY")</f>
        <v>Review Date:  01/00/1900</v>
      </c>
    </row>
    <row r="623" spans="1:5" ht="20.25" customHeight="1" x14ac:dyDescent="0.2">
      <c r="A623" s="26" t="str">
        <f>"Institution:  "&amp;Data!$E$22</f>
        <v xml:space="preserve">Institution:  </v>
      </c>
      <c r="B623" s="4"/>
      <c r="C623" s="4"/>
      <c r="D623" s="4"/>
      <c r="E623" s="4"/>
    </row>
    <row r="624" spans="1:5" ht="20.25" customHeight="1" x14ac:dyDescent="0.2">
      <c r="A624" s="26" t="str">
        <f>"Building:  "&amp;Data!$F$22&amp;" - "&amp;Data!$G$22</f>
        <v xml:space="preserve">Building:   - </v>
      </c>
      <c r="B624" s="4"/>
      <c r="C624" s="4"/>
      <c r="D624" s="4"/>
      <c r="E624" s="4"/>
    </row>
    <row r="625" spans="1:12" x14ac:dyDescent="0.2">
      <c r="A625" s="10" t="s">
        <v>1</v>
      </c>
      <c r="C625" s="31" t="s">
        <v>86</v>
      </c>
      <c r="D625" s="45" t="s">
        <v>47</v>
      </c>
    </row>
    <row r="626" spans="1:12" ht="21.75" customHeight="1" x14ac:dyDescent="0.2">
      <c r="A626" s="198" t="s">
        <v>100</v>
      </c>
      <c r="B626" s="199"/>
      <c r="C626" s="52">
        <f>Data!$H$22</f>
        <v>0</v>
      </c>
      <c r="D626" s="46"/>
      <c r="E626" s="41"/>
    </row>
    <row r="627" spans="1:12" ht="21.75" customHeight="1" x14ac:dyDescent="0.2">
      <c r="A627" s="200" t="s">
        <v>91</v>
      </c>
      <c r="B627" s="201"/>
      <c r="C627" s="37">
        <f>Data!$I$22</f>
        <v>0</v>
      </c>
      <c r="D627" s="47"/>
      <c r="E627" s="42"/>
    </row>
    <row r="628" spans="1:12" ht="21.75" customHeight="1" x14ac:dyDescent="0.2">
      <c r="A628" s="200" t="s">
        <v>96</v>
      </c>
      <c r="B628" s="201"/>
      <c r="C628" s="37">
        <f>IF(OR(C630={"050","060","070","523","630","635","660","665","670","675","910","919","920","935","950","955","970","M10","U10","W10","WWW","W01","W02","W03","W04","W05","W06","W07","XXX","X01","X02","X03","X04","YYY","Y01","Y02","Y03","Y04","ZZZ"}),0,C627)*(IF(OR(AND(LEFT(C630,1)="8",NOT(OR(C632={"11","12","15","21","22"}))),OR(C632={"02","03","04","05","06","07","31","32","33","34","35","42","52","65","66","91","92"}),AND(OR(C632={"55","56","57"}),C633&lt;&gt;"74"),OR(C633={"72","73"})),0,C634)+IF(OR(AND(LEFT(C630,1)="8",NOT(OR(C636={"11","12","15","21","22"}))),OR(C636={"02","03","04","05","06","07","31","32","33","34","35","42","52","65","66","91","92"}),AND(OR(C636={"55","56","57"}),C637&lt;&gt;"74"),OR(C637={"72","73"})),0,C638)+IF(OR(AND(LEFT(C630,1)="8",NOT(OR(C640={"11","12","15","21","22"}))),OR(C640={"02","03","04","05","06","07","31","32","33","34","35","42","52","65","66","91","92"}),AND(OR(C640={"55","56","57"}),C641&lt;&gt;"74"),OR(C641={"72","73"})),0,C642))</f>
        <v>0</v>
      </c>
      <c r="D628" s="38">
        <f>IF(OR(D630={"050","060","070","523","630","635","660","665","670","675","910","919","920","935","950","955","970","M10","U10","W10","WWW","W01","W02","W03","W04","W05","W06","W07","XXX","X01","X02","X03","X04","YYY","Y01","Y02","Y03","Y04","ZZZ"}),0,D627)*(IF(OR(AND(LEFT(D630,1)="8",NOT(OR(D632={"11","12","15","21","22"}))),OR(D632={"02","03","04","05","06","07","31","32","33","34","35","42","52","65","66","91","92"}),AND(OR(D632={"55","56","57"}),D633&lt;&gt;"74"),OR(D633={"72","73"})),0,D634)+IF(OR(AND(LEFT(D630,1)="8",NOT(OR(D636={"11","12","15","21","22"}))),OR(D636={"02","03","04","05","06","07","31","32","33","34","35","42","52","65","66","91","92"}),AND(OR(D636={"55","56","57"}),D637&lt;&gt;"74"),OR(D637={"72","73"})),0,D638)+IF(OR(AND(LEFT(D630,1)="8",NOT(OR(D640={"11","12","15","21","22"}))),OR(D640={"02","03","04","05","06","07","31","32","33","34","35","42","52","65","66","91","92"}),AND(OR(D640={"55","56","57"}),D641&lt;&gt;"74"),OR(D641={"72","73"})),0,D642))</f>
        <v>0</v>
      </c>
      <c r="E628" s="42"/>
    </row>
    <row r="629" spans="1:12" ht="21.75" customHeight="1" x14ac:dyDescent="0.2">
      <c r="A629" s="202" t="s">
        <v>102</v>
      </c>
      <c r="B629" s="203"/>
      <c r="C629" s="39">
        <f>Data!$AA$22</f>
        <v>0</v>
      </c>
      <c r="D629" s="48"/>
      <c r="E629" s="43"/>
    </row>
    <row r="630" spans="1:12" ht="41.25" customHeight="1" x14ac:dyDescent="0.2">
      <c r="A630" s="30" t="s">
        <v>53</v>
      </c>
      <c r="B630" s="55" t="str">
        <f>IFERROR(VLOOKUP(C630,Codes!$A$62:$B$185,2,0),"")</f>
        <v/>
      </c>
      <c r="C630" s="53">
        <f>Data!$J$22</f>
        <v>0</v>
      </c>
      <c r="D630" s="49"/>
      <c r="E630" s="56" t="str">
        <f>IFERROR(VLOOKUP(D630,Codes!$A$62:$B$185,2,0),"")</f>
        <v/>
      </c>
    </row>
    <row r="631" spans="1:12" x14ac:dyDescent="0.2">
      <c r="A631" s="33" t="s">
        <v>97</v>
      </c>
      <c r="B631" s="4"/>
      <c r="C631" s="32"/>
      <c r="D631" s="59"/>
      <c r="E631" s="4"/>
    </row>
    <row r="632" spans="1:12" ht="41.25" customHeight="1" x14ac:dyDescent="0.2">
      <c r="A632" s="35" t="s">
        <v>88</v>
      </c>
      <c r="B632" s="55" t="str">
        <f>IFERROR(VLOOKUP(C632,Codes!$A$187:$B$240,2,0),"")</f>
        <v/>
      </c>
      <c r="C632" s="53">
        <f>Data!$L$22</f>
        <v>0</v>
      </c>
      <c r="D632" s="50"/>
      <c r="E632" s="56" t="str">
        <f>IFERROR(VLOOKUP(D632,Codes!$A$187:$B$240,2,0),"")</f>
        <v/>
      </c>
      <c r="L632" s="2"/>
    </row>
    <row r="633" spans="1:12" ht="41.25" customHeight="1" x14ac:dyDescent="0.2">
      <c r="A633" s="36" t="s">
        <v>89</v>
      </c>
      <c r="B633" s="55" t="str">
        <f>IFERROR(VLOOKUP(C633,Codes!$A$2:$B$59,2,0),"")</f>
        <v/>
      </c>
      <c r="C633" s="53">
        <f>Data!$N$22</f>
        <v>0</v>
      </c>
      <c r="D633" s="49"/>
      <c r="E633" s="56" t="str">
        <f>IFERROR(VLOOKUP(D633,Codes!$A$2:$B$59,2,0),"")</f>
        <v/>
      </c>
    </row>
    <row r="634" spans="1:12" ht="21.75" customHeight="1" x14ac:dyDescent="0.2">
      <c r="A634" s="196" t="s">
        <v>3</v>
      </c>
      <c r="B634" s="197"/>
      <c r="C634" s="40">
        <f>Data!$P$22</f>
        <v>0</v>
      </c>
      <c r="D634" s="51"/>
      <c r="E634" s="44"/>
    </row>
    <row r="635" spans="1:12" x14ac:dyDescent="0.2">
      <c r="A635" s="33" t="s">
        <v>98</v>
      </c>
      <c r="B635" s="34"/>
      <c r="C635" s="32"/>
      <c r="D635" s="4"/>
      <c r="E635" s="4"/>
    </row>
    <row r="636" spans="1:12" ht="41.25" customHeight="1" x14ac:dyDescent="0.2">
      <c r="A636" s="35" t="s">
        <v>88</v>
      </c>
      <c r="B636" s="55" t="str">
        <f>IFERROR(VLOOKUP(C636,Codes!$A$187:$B$240,2,0),"")</f>
        <v/>
      </c>
      <c r="C636" s="53">
        <f>Data!$Q$22</f>
        <v>0</v>
      </c>
      <c r="D636" s="49"/>
      <c r="E636" s="56" t="str">
        <f>IFERROR(VLOOKUP(D636,Codes!$A$187:$B$240,2,0),"")</f>
        <v/>
      </c>
    </row>
    <row r="637" spans="1:12" ht="41.25" customHeight="1" x14ac:dyDescent="0.2">
      <c r="A637" s="36" t="s">
        <v>89</v>
      </c>
      <c r="B637" s="55" t="str">
        <f>IFERROR(VLOOKUP(C637,Codes!$A$2:$B$59,2,0),"")</f>
        <v/>
      </c>
      <c r="C637" s="53">
        <f>Data!$S$22</f>
        <v>0</v>
      </c>
      <c r="D637" s="49"/>
      <c r="E637" s="56" t="str">
        <f>IFERROR(VLOOKUP(D637,Codes!$A$2:$B$59,2,0),"")</f>
        <v/>
      </c>
    </row>
    <row r="638" spans="1:12" ht="21.75" customHeight="1" x14ac:dyDescent="0.2">
      <c r="A638" s="196" t="s">
        <v>3</v>
      </c>
      <c r="B638" s="197"/>
      <c r="C638" s="40">
        <f>Data!$U$22</f>
        <v>0</v>
      </c>
      <c r="D638" s="51"/>
      <c r="E638" s="44"/>
    </row>
    <row r="639" spans="1:12" x14ac:dyDescent="0.2">
      <c r="A639" s="33" t="s">
        <v>99</v>
      </c>
      <c r="B639" s="34"/>
      <c r="C639" s="32"/>
      <c r="D639" s="4"/>
      <c r="E639" s="4"/>
    </row>
    <row r="640" spans="1:12" ht="41.25" customHeight="1" x14ac:dyDescent="0.2">
      <c r="A640" s="35" t="s">
        <v>88</v>
      </c>
      <c r="B640" s="55" t="str">
        <f>IFERROR(VLOOKUP(C640,Codes!$A$187:$B$240,2,0),"")</f>
        <v/>
      </c>
      <c r="C640" s="53">
        <f>Data!$V$22</f>
        <v>0</v>
      </c>
      <c r="D640" s="49"/>
      <c r="E640" s="56" t="str">
        <f>IFERROR(VLOOKUP(D640,Codes!$A$187:$B$240,2,0),"")</f>
        <v/>
      </c>
    </row>
    <row r="641" spans="1:5" ht="41.25" customHeight="1" x14ac:dyDescent="0.2">
      <c r="A641" s="36" t="s">
        <v>89</v>
      </c>
      <c r="B641" s="55" t="str">
        <f>IFERROR(VLOOKUP(C641,Codes!$A$2:$B$59,2,0),"")</f>
        <v/>
      </c>
      <c r="C641" s="53">
        <f>Data!$X$22</f>
        <v>0</v>
      </c>
      <c r="D641" s="49"/>
      <c r="E641" s="56" t="str">
        <f>IFERROR(VLOOKUP(D641,Codes!$A$2:$B$59,2,0),"")</f>
        <v/>
      </c>
    </row>
    <row r="642" spans="1:5" ht="21.75" customHeight="1" x14ac:dyDescent="0.2">
      <c r="A642" s="196" t="s">
        <v>3</v>
      </c>
      <c r="B642" s="197"/>
      <c r="C642" s="40">
        <f>Data!$Z$22</f>
        <v>0</v>
      </c>
      <c r="D642" s="51"/>
      <c r="E642" s="44"/>
    </row>
    <row r="643" spans="1:5" x14ac:dyDescent="0.2">
      <c r="A643" s="10" t="s">
        <v>101</v>
      </c>
    </row>
    <row r="644" spans="1:5" x14ac:dyDescent="0.2">
      <c r="A644" s="153"/>
      <c r="B644" s="153"/>
      <c r="C644" s="153"/>
      <c r="D644" s="153"/>
      <c r="E644" s="153"/>
    </row>
    <row r="645" spans="1:5" x14ac:dyDescent="0.2">
      <c r="A645" s="153"/>
      <c r="B645" s="153"/>
      <c r="C645" s="153"/>
      <c r="D645" s="153"/>
      <c r="E645" s="153"/>
    </row>
    <row r="646" spans="1:5" x14ac:dyDescent="0.2">
      <c r="A646" s="153"/>
      <c r="B646" s="153"/>
      <c r="C646" s="153"/>
      <c r="D646" s="153"/>
      <c r="E646" s="153"/>
    </row>
    <row r="647" spans="1:5" x14ac:dyDescent="0.2">
      <c r="A647" s="153"/>
      <c r="B647" s="153"/>
      <c r="C647" s="153"/>
      <c r="D647" s="153"/>
      <c r="E647" s="153"/>
    </row>
    <row r="648" spans="1:5" x14ac:dyDescent="0.2">
      <c r="A648" s="153"/>
      <c r="B648" s="153"/>
      <c r="C648" s="153"/>
      <c r="D648" s="153"/>
      <c r="E648" s="153"/>
    </row>
    <row r="649" spans="1:5" x14ac:dyDescent="0.2">
      <c r="A649" s="153"/>
      <c r="B649" s="153"/>
      <c r="C649" s="153"/>
      <c r="D649" s="153"/>
      <c r="E649" s="153"/>
    </row>
    <row r="650" spans="1:5" x14ac:dyDescent="0.2">
      <c r="A650" s="153"/>
      <c r="B650" s="153"/>
      <c r="C650" s="153"/>
      <c r="D650" s="153"/>
      <c r="E650" s="153"/>
    </row>
    <row r="651" spans="1:5" x14ac:dyDescent="0.2">
      <c r="A651" s="153"/>
      <c r="B651" s="153"/>
      <c r="C651" s="153"/>
      <c r="D651" s="153"/>
      <c r="E651" s="153"/>
    </row>
    <row r="652" spans="1:5" x14ac:dyDescent="0.2">
      <c r="E652" s="15" t="str">
        <f>"Page "&amp;Data!$A$22</f>
        <v>Page 21</v>
      </c>
    </row>
    <row r="653" spans="1:5" ht="20.25" customHeight="1" x14ac:dyDescent="0.2">
      <c r="A653" s="26" t="s">
        <v>94</v>
      </c>
      <c r="B653" s="4"/>
      <c r="C653" s="4"/>
      <c r="D653" s="4"/>
      <c r="E653" s="54" t="str">
        <f>"Review Date:  "&amp;TEXT(Data!$C$23,"MM/DD/YYYY")</f>
        <v>Review Date:  01/00/1900</v>
      </c>
    </row>
    <row r="654" spans="1:5" ht="20.25" customHeight="1" x14ac:dyDescent="0.2">
      <c r="A654" s="26" t="str">
        <f>"Institution:  "&amp;Data!$E$23</f>
        <v xml:space="preserve">Institution:  </v>
      </c>
      <c r="B654" s="4"/>
      <c r="C654" s="4"/>
      <c r="D654" s="4"/>
      <c r="E654" s="4"/>
    </row>
    <row r="655" spans="1:5" ht="20.25" customHeight="1" x14ac:dyDescent="0.2">
      <c r="A655" s="26" t="str">
        <f>"Building:  "&amp;Data!$F$23&amp;" - "&amp;Data!$G$23</f>
        <v xml:space="preserve">Building:   - </v>
      </c>
      <c r="B655" s="4"/>
      <c r="C655" s="4"/>
      <c r="D655" s="4"/>
      <c r="E655" s="4"/>
    </row>
    <row r="656" spans="1:5" x14ac:dyDescent="0.2">
      <c r="A656" s="10" t="s">
        <v>1</v>
      </c>
      <c r="C656" s="31" t="s">
        <v>86</v>
      </c>
      <c r="D656" s="45" t="s">
        <v>47</v>
      </c>
    </row>
    <row r="657" spans="1:12" ht="21.75" customHeight="1" x14ac:dyDescent="0.2">
      <c r="A657" s="198" t="s">
        <v>100</v>
      </c>
      <c r="B657" s="199"/>
      <c r="C657" s="52">
        <f>Data!$H$23</f>
        <v>0</v>
      </c>
      <c r="D657" s="46"/>
      <c r="E657" s="41"/>
    </row>
    <row r="658" spans="1:12" ht="21.75" customHeight="1" x14ac:dyDescent="0.2">
      <c r="A658" s="200" t="s">
        <v>91</v>
      </c>
      <c r="B658" s="201"/>
      <c r="C658" s="37">
        <f>Data!$I$23</f>
        <v>0</v>
      </c>
      <c r="D658" s="47"/>
      <c r="E658" s="42"/>
    </row>
    <row r="659" spans="1:12" ht="21.75" customHeight="1" x14ac:dyDescent="0.2">
      <c r="A659" s="200" t="s">
        <v>96</v>
      </c>
      <c r="B659" s="201"/>
      <c r="C659" s="37">
        <f>IF(OR(C661={"050","060","070","523","630","635","660","665","670","675","910","919","920","935","950","955","970","M10","U10","W10","WWW","W01","W02","W03","W04","W05","W06","W07","XXX","X01","X02","X03","X04","YYY","Y01","Y02","Y03","Y04","ZZZ"}),0,C658)*(IF(OR(AND(LEFT(C661,1)="8",NOT(OR(C663={"11","12","15","21","22"}))),OR(C663={"02","03","04","05","06","07","31","32","33","34","35","42","52","65","66","91","92"}),AND(OR(C663={"55","56","57"}),C664&lt;&gt;"74"),OR(C664={"72","73"})),0,C665)+IF(OR(AND(LEFT(C661,1)="8",NOT(OR(C667={"11","12","15","21","22"}))),OR(C667={"02","03","04","05","06","07","31","32","33","34","35","42","52","65","66","91","92"}),AND(OR(C667={"55","56","57"}),C668&lt;&gt;"74"),OR(C668={"72","73"})),0,C669)+IF(OR(AND(LEFT(C661,1)="8",NOT(OR(C671={"11","12","15","21","22"}))),OR(C671={"02","03","04","05","06","07","31","32","33","34","35","42","52","65","66","91","92"}),AND(OR(C671={"55","56","57"}),C672&lt;&gt;"74"),OR(C672={"72","73"})),0,C673))</f>
        <v>0</v>
      </c>
      <c r="D659" s="38">
        <f>IF(OR(D661={"050","060","070","523","630","635","660","665","670","675","910","919","920","935","950","955","970","M10","U10","W10","WWW","W01","W02","W03","W04","W05","W06","W07","XXX","X01","X02","X03","X04","YYY","Y01","Y02","Y03","Y04","ZZZ"}),0,D658)*(IF(OR(AND(LEFT(D661,1)="8",NOT(OR(D663={"11","12","15","21","22"}))),OR(D663={"02","03","04","05","06","07","31","32","33","34","35","42","52","65","66","91","92"}),AND(OR(D663={"55","56","57"}),D664&lt;&gt;"74"),OR(D664={"72","73"})),0,D665)+IF(OR(AND(LEFT(D661,1)="8",NOT(OR(D667={"11","12","15","21","22"}))),OR(D667={"02","03","04","05","06","07","31","32","33","34","35","42","52","65","66","91","92"}),AND(OR(D667={"55","56","57"}),D668&lt;&gt;"74"),OR(D668={"72","73"})),0,D669)+IF(OR(AND(LEFT(D661,1)="8",NOT(OR(D671={"11","12","15","21","22"}))),OR(D671={"02","03","04","05","06","07","31","32","33","34","35","42","52","65","66","91","92"}),AND(OR(D671={"55","56","57"}),D672&lt;&gt;"74"),OR(D672={"72","73"})),0,D673))</f>
        <v>0</v>
      </c>
      <c r="E659" s="42"/>
    </row>
    <row r="660" spans="1:12" ht="21.75" customHeight="1" x14ac:dyDescent="0.2">
      <c r="A660" s="202" t="s">
        <v>102</v>
      </c>
      <c r="B660" s="203"/>
      <c r="C660" s="39">
        <f>Data!$AA$23</f>
        <v>0</v>
      </c>
      <c r="D660" s="48"/>
      <c r="E660" s="43"/>
    </row>
    <row r="661" spans="1:12" ht="41.25" customHeight="1" x14ac:dyDescent="0.2">
      <c r="A661" s="30" t="s">
        <v>53</v>
      </c>
      <c r="B661" s="55" t="str">
        <f>IFERROR(VLOOKUP(C661,Codes!$A$62:$B$185,2,0),"")</f>
        <v/>
      </c>
      <c r="C661" s="53">
        <f>Data!$J$23</f>
        <v>0</v>
      </c>
      <c r="D661" s="49"/>
      <c r="E661" s="56" t="str">
        <f>IFERROR(VLOOKUP(D661,Codes!$A$62:$B$185,2,0),"")</f>
        <v/>
      </c>
    </row>
    <row r="662" spans="1:12" x14ac:dyDescent="0.2">
      <c r="A662" s="33" t="s">
        <v>97</v>
      </c>
      <c r="B662" s="4"/>
      <c r="C662" s="32"/>
      <c r="D662" s="59"/>
      <c r="E662" s="4"/>
    </row>
    <row r="663" spans="1:12" ht="41.25" customHeight="1" x14ac:dyDescent="0.2">
      <c r="A663" s="35" t="s">
        <v>88</v>
      </c>
      <c r="B663" s="55" t="str">
        <f>IFERROR(VLOOKUP(C663,Codes!$A$187:$B$240,2,0),"")</f>
        <v/>
      </c>
      <c r="C663" s="53">
        <f>Data!$L$23</f>
        <v>0</v>
      </c>
      <c r="D663" s="50"/>
      <c r="E663" s="56" t="str">
        <f>IFERROR(VLOOKUP(D663,Codes!$A$187:$B$240,2,0),"")</f>
        <v/>
      </c>
      <c r="L663" s="2"/>
    </row>
    <row r="664" spans="1:12" ht="41.25" customHeight="1" x14ac:dyDescent="0.2">
      <c r="A664" s="36" t="s">
        <v>89</v>
      </c>
      <c r="B664" s="55" t="str">
        <f>IFERROR(VLOOKUP(C664,Codes!$A$2:$B$59,2,0),"")</f>
        <v/>
      </c>
      <c r="C664" s="53">
        <f>Data!$N$23</f>
        <v>0</v>
      </c>
      <c r="D664" s="49"/>
      <c r="E664" s="56" t="str">
        <f>IFERROR(VLOOKUP(D664,Codes!$A$2:$B$59,2,0),"")</f>
        <v/>
      </c>
    </row>
    <row r="665" spans="1:12" ht="21.75" customHeight="1" x14ac:dyDescent="0.2">
      <c r="A665" s="196" t="s">
        <v>3</v>
      </c>
      <c r="B665" s="197"/>
      <c r="C665" s="40">
        <f>Data!$P$23</f>
        <v>0</v>
      </c>
      <c r="D665" s="51"/>
      <c r="E665" s="44"/>
    </row>
    <row r="666" spans="1:12" x14ac:dyDescent="0.2">
      <c r="A666" s="33" t="s">
        <v>98</v>
      </c>
      <c r="B666" s="34"/>
      <c r="C666" s="32"/>
      <c r="D666" s="4"/>
      <c r="E666" s="4"/>
    </row>
    <row r="667" spans="1:12" ht="41.25" customHeight="1" x14ac:dyDescent="0.2">
      <c r="A667" s="35" t="s">
        <v>88</v>
      </c>
      <c r="B667" s="55" t="str">
        <f>IFERROR(VLOOKUP(C667,Codes!$A$187:$B$240,2,0),"")</f>
        <v/>
      </c>
      <c r="C667" s="53">
        <f>Data!$Q$23</f>
        <v>0</v>
      </c>
      <c r="D667" s="49"/>
      <c r="E667" s="56" t="str">
        <f>IFERROR(VLOOKUP(D667,Codes!$A$187:$B$240,2,0),"")</f>
        <v/>
      </c>
    </row>
    <row r="668" spans="1:12" ht="41.25" customHeight="1" x14ac:dyDescent="0.2">
      <c r="A668" s="36" t="s">
        <v>89</v>
      </c>
      <c r="B668" s="55" t="str">
        <f>IFERROR(VLOOKUP(C668,Codes!$A$2:$B$59,2,0),"")</f>
        <v/>
      </c>
      <c r="C668" s="53">
        <f>Data!$S$23</f>
        <v>0</v>
      </c>
      <c r="D668" s="49"/>
      <c r="E668" s="56" t="str">
        <f>IFERROR(VLOOKUP(D668,Codes!$A$2:$B$59,2,0),"")</f>
        <v/>
      </c>
    </row>
    <row r="669" spans="1:12" ht="21.75" customHeight="1" x14ac:dyDescent="0.2">
      <c r="A669" s="196" t="s">
        <v>3</v>
      </c>
      <c r="B669" s="197"/>
      <c r="C669" s="40">
        <f>Data!$U$23</f>
        <v>0</v>
      </c>
      <c r="D669" s="51"/>
      <c r="E669" s="44"/>
    </row>
    <row r="670" spans="1:12" x14ac:dyDescent="0.2">
      <c r="A670" s="33" t="s">
        <v>99</v>
      </c>
      <c r="B670" s="34"/>
      <c r="C670" s="32"/>
      <c r="D670" s="4"/>
      <c r="E670" s="4"/>
    </row>
    <row r="671" spans="1:12" ht="41.25" customHeight="1" x14ac:dyDescent="0.2">
      <c r="A671" s="35" t="s">
        <v>88</v>
      </c>
      <c r="B671" s="55" t="str">
        <f>IFERROR(VLOOKUP(C671,Codes!$A$187:$B$240,2,0),"")</f>
        <v/>
      </c>
      <c r="C671" s="53">
        <f>Data!$V$23</f>
        <v>0</v>
      </c>
      <c r="D671" s="49"/>
      <c r="E671" s="56" t="str">
        <f>IFERROR(VLOOKUP(D671,Codes!$A$187:$B$240,2,0),"")</f>
        <v/>
      </c>
    </row>
    <row r="672" spans="1:12" ht="41.25" customHeight="1" x14ac:dyDescent="0.2">
      <c r="A672" s="36" t="s">
        <v>89</v>
      </c>
      <c r="B672" s="55" t="str">
        <f>IFERROR(VLOOKUP(C672,Codes!$A$2:$B$59,2,0),"")</f>
        <v/>
      </c>
      <c r="C672" s="53">
        <f>Data!$X$23</f>
        <v>0</v>
      </c>
      <c r="D672" s="49"/>
      <c r="E672" s="56" t="str">
        <f>IFERROR(VLOOKUP(D672,Codes!$A$2:$B$59,2,0),"")</f>
        <v/>
      </c>
    </row>
    <row r="673" spans="1:5" ht="21.75" customHeight="1" x14ac:dyDescent="0.2">
      <c r="A673" s="196" t="s">
        <v>3</v>
      </c>
      <c r="B673" s="197"/>
      <c r="C673" s="40">
        <f>Data!$Z$23</f>
        <v>0</v>
      </c>
      <c r="D673" s="51"/>
      <c r="E673" s="44"/>
    </row>
    <row r="674" spans="1:5" x14ac:dyDescent="0.2">
      <c r="A674" s="10" t="s">
        <v>101</v>
      </c>
    </row>
    <row r="675" spans="1:5" x14ac:dyDescent="0.2">
      <c r="A675" s="153"/>
      <c r="B675" s="153"/>
      <c r="C675" s="153"/>
      <c r="D675" s="153"/>
      <c r="E675" s="153"/>
    </row>
    <row r="676" spans="1:5" x14ac:dyDescent="0.2">
      <c r="A676" s="153"/>
      <c r="B676" s="153"/>
      <c r="C676" s="153"/>
      <c r="D676" s="153"/>
      <c r="E676" s="153"/>
    </row>
    <row r="677" spans="1:5" x14ac:dyDescent="0.2">
      <c r="A677" s="153"/>
      <c r="B677" s="153"/>
      <c r="C677" s="153"/>
      <c r="D677" s="153"/>
      <c r="E677" s="153"/>
    </row>
    <row r="678" spans="1:5" x14ac:dyDescent="0.2">
      <c r="A678" s="153"/>
      <c r="B678" s="153"/>
      <c r="C678" s="153"/>
      <c r="D678" s="153"/>
      <c r="E678" s="153"/>
    </row>
    <row r="679" spans="1:5" x14ac:dyDescent="0.2">
      <c r="A679" s="153"/>
      <c r="B679" s="153"/>
      <c r="C679" s="153"/>
      <c r="D679" s="153"/>
      <c r="E679" s="153"/>
    </row>
    <row r="680" spans="1:5" x14ac:dyDescent="0.2">
      <c r="A680" s="153"/>
      <c r="B680" s="153"/>
      <c r="C680" s="153"/>
      <c r="D680" s="153"/>
      <c r="E680" s="153"/>
    </row>
    <row r="681" spans="1:5" x14ac:dyDescent="0.2">
      <c r="A681" s="153"/>
      <c r="B681" s="153"/>
      <c r="C681" s="153"/>
      <c r="D681" s="153"/>
      <c r="E681" s="153"/>
    </row>
    <row r="682" spans="1:5" x14ac:dyDescent="0.2">
      <c r="A682" s="153"/>
      <c r="B682" s="153"/>
      <c r="C682" s="153"/>
      <c r="D682" s="153"/>
      <c r="E682" s="153"/>
    </row>
    <row r="683" spans="1:5" x14ac:dyDescent="0.2">
      <c r="E683" s="15" t="str">
        <f>"Page "&amp;Data!$A$3</f>
        <v>Page 2</v>
      </c>
    </row>
    <row r="684" spans="1:5" ht="20.25" customHeight="1" x14ac:dyDescent="0.2">
      <c r="A684" s="26" t="s">
        <v>94</v>
      </c>
      <c r="B684" s="4"/>
      <c r="C684" s="4"/>
      <c r="D684" s="4"/>
      <c r="E684" s="54" t="str">
        <f>"Review Date:  "&amp;TEXT(Data!$C$24,"MM/DD/YYYY")</f>
        <v>Review Date:  01/00/1900</v>
      </c>
    </row>
    <row r="685" spans="1:5" ht="20.25" customHeight="1" x14ac:dyDescent="0.2">
      <c r="A685" s="26" t="str">
        <f>"Institution:  "&amp;Data!$E$24</f>
        <v xml:space="preserve">Institution:  </v>
      </c>
      <c r="B685" s="4"/>
      <c r="C685" s="4"/>
      <c r="D685" s="4"/>
      <c r="E685" s="4"/>
    </row>
    <row r="686" spans="1:5" ht="20.25" customHeight="1" x14ac:dyDescent="0.2">
      <c r="A686" s="26" t="str">
        <f>"Building:  "&amp;Data!$F$24&amp;" - "&amp;Data!$G$24</f>
        <v xml:space="preserve">Building:   - </v>
      </c>
      <c r="B686" s="4"/>
      <c r="C686" s="4"/>
      <c r="D686" s="4"/>
      <c r="E686" s="4"/>
    </row>
    <row r="687" spans="1:5" x14ac:dyDescent="0.2">
      <c r="A687" s="10" t="s">
        <v>1</v>
      </c>
      <c r="C687" s="31" t="s">
        <v>86</v>
      </c>
      <c r="D687" s="45" t="s">
        <v>47</v>
      </c>
    </row>
    <row r="688" spans="1:5" ht="21.75" customHeight="1" x14ac:dyDescent="0.2">
      <c r="A688" s="198" t="s">
        <v>100</v>
      </c>
      <c r="B688" s="199"/>
      <c r="C688" s="52">
        <f>Data!$H$24</f>
        <v>0</v>
      </c>
      <c r="D688" s="46"/>
      <c r="E688" s="41"/>
    </row>
    <row r="689" spans="1:12" ht="21.75" customHeight="1" x14ac:dyDescent="0.2">
      <c r="A689" s="200" t="s">
        <v>91</v>
      </c>
      <c r="B689" s="201"/>
      <c r="C689" s="37">
        <f>Data!$I$24</f>
        <v>0</v>
      </c>
      <c r="D689" s="47"/>
      <c r="E689" s="42"/>
    </row>
    <row r="690" spans="1:12" ht="21.75" customHeight="1" x14ac:dyDescent="0.2">
      <c r="A690" s="200" t="s">
        <v>96</v>
      </c>
      <c r="B690" s="201"/>
      <c r="C690" s="37">
        <f>IF(OR(C692={"050","060","070","523","630","635","660","665","670","675","910","919","920","935","950","955","970","M10","U10","W10","WWW","W01","W02","W03","W04","W05","W06","W07","XXX","X01","X02","X03","X04","YYY","Y01","Y02","Y03","Y04","ZZZ"}),0,C689)*(IF(OR(AND(LEFT(C692,1)="8",NOT(OR(C694={"11","12","15","21","22"}))),OR(C694={"02","03","04","05","06","07","31","32","33","34","35","42","52","65","66","91","92"}),AND(OR(C694={"55","56","57"}),C695&lt;&gt;"74"),OR(C695={"72","73"})),0,C696)+IF(OR(AND(LEFT(C692,1)="8",NOT(OR(C698={"11","12","15","21","22"}))),OR(C698={"02","03","04","05","06","07","31","32","33","34","35","42","52","65","66","91","92"}),AND(OR(C698={"55","56","57"}),C699&lt;&gt;"74"),OR(C699={"72","73"})),0,C700)+IF(OR(AND(LEFT(C692,1)="8",NOT(OR(C702={"11","12","15","21","22"}))),OR(C702={"02","03","04","05","06","07","31","32","33","34","35","42","52","65","66","91","92"}),AND(OR(C702={"55","56","57"}),C703&lt;&gt;"74"),OR(C703={"72","73"})),0,C704))</f>
        <v>0</v>
      </c>
      <c r="D690" s="38">
        <f>IF(OR(D692={"050","060","070","523","630","635","660","665","670","675","910","919","920","935","950","955","970","M10","U10","W10","WWW","W01","W02","W03","W04","W05","W06","W07","XXX","X01","X02","X03","X04","YYY","Y01","Y02","Y03","Y04","ZZZ"}),0,D689)*(IF(OR(AND(LEFT(D692,1)="8",NOT(OR(D694={"11","12","15","21","22"}))),OR(D694={"02","03","04","05","06","07","31","32","33","34","35","42","52","65","66","91","92"}),AND(OR(D694={"55","56","57"}),D695&lt;&gt;"74"),OR(D695={"72","73"})),0,D696)+IF(OR(AND(LEFT(D692,1)="8",NOT(OR(D698={"11","12","15","21","22"}))),OR(D698={"02","03","04","05","06","07","31","32","33","34","35","42","52","65","66","91","92"}),AND(OR(D698={"55","56","57"}),D699&lt;&gt;"74"),OR(D699={"72","73"})),0,D700)+IF(OR(AND(LEFT(D692,1)="8",NOT(OR(D702={"11","12","15","21","22"}))),OR(D702={"02","03","04","05","06","07","31","32","33","34","35","42","52","65","66","91","92"}),AND(OR(D702={"55","56","57"}),D703&lt;&gt;"74"),OR(D703={"72","73"})),0,D704))</f>
        <v>0</v>
      </c>
      <c r="E690" s="42"/>
    </row>
    <row r="691" spans="1:12" ht="21.75" customHeight="1" x14ac:dyDescent="0.2">
      <c r="A691" s="202" t="s">
        <v>102</v>
      </c>
      <c r="B691" s="203"/>
      <c r="C691" s="39">
        <f>Data!$AA$24</f>
        <v>0</v>
      </c>
      <c r="D691" s="48"/>
      <c r="E691" s="43"/>
    </row>
    <row r="692" spans="1:12" ht="41.25" customHeight="1" x14ac:dyDescent="0.2">
      <c r="A692" s="30" t="s">
        <v>53</v>
      </c>
      <c r="B692" s="55" t="str">
        <f>IFERROR(VLOOKUP(C692,Codes!$A$62:$B$185,2,0),"")</f>
        <v/>
      </c>
      <c r="C692" s="53">
        <f>Data!$J$24</f>
        <v>0</v>
      </c>
      <c r="D692" s="49"/>
      <c r="E692" s="56" t="str">
        <f>IFERROR(VLOOKUP(D692,Codes!$A$62:$B$185,2,0),"")</f>
        <v/>
      </c>
    </row>
    <row r="693" spans="1:12" x14ac:dyDescent="0.2">
      <c r="A693" s="33" t="s">
        <v>97</v>
      </c>
      <c r="B693" s="4"/>
      <c r="C693" s="32"/>
      <c r="D693" s="59"/>
      <c r="E693" s="4"/>
    </row>
    <row r="694" spans="1:12" ht="41.25" customHeight="1" x14ac:dyDescent="0.2">
      <c r="A694" s="35" t="s">
        <v>88</v>
      </c>
      <c r="B694" s="55" t="str">
        <f>IFERROR(VLOOKUP(C694,Codes!$A$187:$B$240,2,0),"")</f>
        <v/>
      </c>
      <c r="C694" s="53">
        <f>Data!$L$24</f>
        <v>0</v>
      </c>
      <c r="D694" s="50"/>
      <c r="E694" s="56" t="str">
        <f>IFERROR(VLOOKUP(D694,Codes!$A$187:$B$240,2,0),"")</f>
        <v/>
      </c>
      <c r="L694" s="2"/>
    </row>
    <row r="695" spans="1:12" ht="41.25" customHeight="1" x14ac:dyDescent="0.2">
      <c r="A695" s="36" t="s">
        <v>89</v>
      </c>
      <c r="B695" s="55" t="str">
        <f>IFERROR(VLOOKUP(C695,Codes!$A$2:$B$59,2,0),"")</f>
        <v/>
      </c>
      <c r="C695" s="53">
        <f>Data!$N$24</f>
        <v>0</v>
      </c>
      <c r="D695" s="49"/>
      <c r="E695" s="56" t="str">
        <f>IFERROR(VLOOKUP(D695,Codes!$A$2:$B$59,2,0),"")</f>
        <v/>
      </c>
    </row>
    <row r="696" spans="1:12" ht="21.75" customHeight="1" x14ac:dyDescent="0.2">
      <c r="A696" s="196" t="s">
        <v>3</v>
      </c>
      <c r="B696" s="197"/>
      <c r="C696" s="40">
        <f>Data!$P$24</f>
        <v>0</v>
      </c>
      <c r="D696" s="51"/>
      <c r="E696" s="44"/>
    </row>
    <row r="697" spans="1:12" x14ac:dyDescent="0.2">
      <c r="A697" s="33" t="s">
        <v>98</v>
      </c>
      <c r="B697" s="34"/>
      <c r="C697" s="32"/>
      <c r="D697" s="4"/>
      <c r="E697" s="4"/>
    </row>
    <row r="698" spans="1:12" ht="41.25" customHeight="1" x14ac:dyDescent="0.2">
      <c r="A698" s="35" t="s">
        <v>88</v>
      </c>
      <c r="B698" s="55" t="str">
        <f>IFERROR(VLOOKUP(C698,Codes!$A$187:$B$240,2,0),"")</f>
        <v/>
      </c>
      <c r="C698" s="53">
        <f>Data!$Q$24</f>
        <v>0</v>
      </c>
      <c r="D698" s="49"/>
      <c r="E698" s="56" t="str">
        <f>IFERROR(VLOOKUP(D698,Codes!$A$187:$B$240,2,0),"")</f>
        <v/>
      </c>
    </row>
    <row r="699" spans="1:12" ht="41.25" customHeight="1" x14ac:dyDescent="0.2">
      <c r="A699" s="36" t="s">
        <v>89</v>
      </c>
      <c r="B699" s="55" t="str">
        <f>IFERROR(VLOOKUP(C699,Codes!$A$2:$B$59,2,0),"")</f>
        <v/>
      </c>
      <c r="C699" s="53">
        <f>Data!$S$24</f>
        <v>0</v>
      </c>
      <c r="D699" s="49"/>
      <c r="E699" s="56" t="str">
        <f>IFERROR(VLOOKUP(D699,Codes!$A$2:$B$59,2,0),"")</f>
        <v/>
      </c>
    </row>
    <row r="700" spans="1:12" ht="21.75" customHeight="1" x14ac:dyDescent="0.2">
      <c r="A700" s="196" t="s">
        <v>3</v>
      </c>
      <c r="B700" s="197"/>
      <c r="C700" s="40">
        <f>Data!$U$24</f>
        <v>0</v>
      </c>
      <c r="D700" s="51"/>
      <c r="E700" s="44"/>
    </row>
    <row r="701" spans="1:12" x14ac:dyDescent="0.2">
      <c r="A701" s="33" t="s">
        <v>99</v>
      </c>
      <c r="B701" s="34"/>
      <c r="C701" s="32"/>
      <c r="D701" s="4"/>
      <c r="E701" s="4"/>
    </row>
    <row r="702" spans="1:12" ht="41.25" customHeight="1" x14ac:dyDescent="0.2">
      <c r="A702" s="35" t="s">
        <v>88</v>
      </c>
      <c r="B702" s="55" t="str">
        <f>IFERROR(VLOOKUP(C702,Codes!$A$187:$B$240,2,0),"")</f>
        <v/>
      </c>
      <c r="C702" s="53">
        <f>Data!$V$24</f>
        <v>0</v>
      </c>
      <c r="D702" s="49"/>
      <c r="E702" s="56" t="str">
        <f>IFERROR(VLOOKUP(D702,Codes!$A$187:$B$240,2,0),"")</f>
        <v/>
      </c>
    </row>
    <row r="703" spans="1:12" ht="41.25" customHeight="1" x14ac:dyDescent="0.2">
      <c r="A703" s="36" t="s">
        <v>89</v>
      </c>
      <c r="B703" s="55" t="str">
        <f>IFERROR(VLOOKUP(C703,Codes!$A$2:$B$59,2,0),"")</f>
        <v/>
      </c>
      <c r="C703" s="53">
        <f>Data!$X$24</f>
        <v>0</v>
      </c>
      <c r="D703" s="49"/>
      <c r="E703" s="56" t="str">
        <f>IFERROR(VLOOKUP(D703,Codes!$A$2:$B$59,2,0),"")</f>
        <v/>
      </c>
    </row>
    <row r="704" spans="1:12" ht="21.75" customHeight="1" x14ac:dyDescent="0.2">
      <c r="A704" s="196" t="s">
        <v>3</v>
      </c>
      <c r="B704" s="197"/>
      <c r="C704" s="40">
        <f>Data!$Z$24</f>
        <v>0</v>
      </c>
      <c r="D704" s="51"/>
      <c r="E704" s="44"/>
    </row>
    <row r="705" spans="1:5" x14ac:dyDescent="0.2">
      <c r="A705" s="10" t="s">
        <v>101</v>
      </c>
    </row>
    <row r="706" spans="1:5" x14ac:dyDescent="0.2">
      <c r="A706" s="153"/>
      <c r="B706" s="153"/>
      <c r="C706" s="153"/>
      <c r="D706" s="153"/>
      <c r="E706" s="153"/>
    </row>
    <row r="707" spans="1:5" x14ac:dyDescent="0.2">
      <c r="A707" s="153"/>
      <c r="B707" s="153"/>
      <c r="C707" s="153"/>
      <c r="D707" s="153"/>
      <c r="E707" s="153"/>
    </row>
    <row r="708" spans="1:5" x14ac:dyDescent="0.2">
      <c r="A708" s="153"/>
      <c r="B708" s="153"/>
      <c r="C708" s="153"/>
      <c r="D708" s="153"/>
      <c r="E708" s="153"/>
    </row>
    <row r="709" spans="1:5" x14ac:dyDescent="0.2">
      <c r="A709" s="153"/>
      <c r="B709" s="153"/>
      <c r="C709" s="153"/>
      <c r="D709" s="153"/>
      <c r="E709" s="153"/>
    </row>
    <row r="710" spans="1:5" x14ac:dyDescent="0.2">
      <c r="A710" s="153"/>
      <c r="B710" s="153"/>
      <c r="C710" s="153"/>
      <c r="D710" s="153"/>
      <c r="E710" s="153"/>
    </row>
    <row r="711" spans="1:5" x14ac:dyDescent="0.2">
      <c r="A711" s="153"/>
      <c r="B711" s="153"/>
      <c r="C711" s="153"/>
      <c r="D711" s="153"/>
      <c r="E711" s="153"/>
    </row>
    <row r="712" spans="1:5" x14ac:dyDescent="0.2">
      <c r="A712" s="153"/>
      <c r="B712" s="153"/>
      <c r="C712" s="153"/>
      <c r="D712" s="153"/>
      <c r="E712" s="153"/>
    </row>
    <row r="713" spans="1:5" x14ac:dyDescent="0.2">
      <c r="A713" s="153"/>
      <c r="B713" s="153"/>
      <c r="C713" s="153"/>
      <c r="D713" s="153"/>
      <c r="E713" s="153"/>
    </row>
    <row r="714" spans="1:5" x14ac:dyDescent="0.2">
      <c r="E714" s="15" t="str">
        <f>"Page "&amp;Data!$A$24</f>
        <v>Page 23</v>
      </c>
    </row>
    <row r="715" spans="1:5" ht="20.25" customHeight="1" x14ac:dyDescent="0.2">
      <c r="A715" s="26" t="s">
        <v>94</v>
      </c>
      <c r="B715" s="4"/>
      <c r="C715" s="4"/>
      <c r="D715" s="4"/>
      <c r="E715" s="54" t="str">
        <f>"Review Date:  "&amp;TEXT(Data!$C$25,"MM/DD/YYYY")</f>
        <v>Review Date:  01/00/1900</v>
      </c>
    </row>
    <row r="716" spans="1:5" ht="20.25" customHeight="1" x14ac:dyDescent="0.2">
      <c r="A716" s="26" t="str">
        <f>"Institution:  "&amp;Data!$E$25</f>
        <v xml:space="preserve">Institution:  </v>
      </c>
      <c r="B716" s="4"/>
      <c r="C716" s="4"/>
      <c r="D716" s="4"/>
      <c r="E716" s="4"/>
    </row>
    <row r="717" spans="1:5" ht="20.25" customHeight="1" x14ac:dyDescent="0.2">
      <c r="A717" s="26" t="str">
        <f>"Building:  "&amp;Data!$F$25&amp;" - "&amp;Data!$G$25</f>
        <v xml:space="preserve">Building:   - </v>
      </c>
      <c r="B717" s="4"/>
      <c r="C717" s="4"/>
      <c r="D717" s="4"/>
      <c r="E717" s="4"/>
    </row>
    <row r="718" spans="1:5" x14ac:dyDescent="0.2">
      <c r="A718" s="10" t="s">
        <v>1</v>
      </c>
      <c r="C718" s="31" t="s">
        <v>86</v>
      </c>
      <c r="D718" s="45" t="s">
        <v>47</v>
      </c>
    </row>
    <row r="719" spans="1:5" ht="21.75" customHeight="1" x14ac:dyDescent="0.2">
      <c r="A719" s="198" t="s">
        <v>100</v>
      </c>
      <c r="B719" s="199"/>
      <c r="C719" s="52">
        <f>Data!$H$25</f>
        <v>0</v>
      </c>
      <c r="D719" s="46"/>
      <c r="E719" s="41"/>
    </row>
    <row r="720" spans="1:5" ht="21.75" customHeight="1" x14ac:dyDescent="0.2">
      <c r="A720" s="200" t="s">
        <v>91</v>
      </c>
      <c r="B720" s="201"/>
      <c r="C720" s="37">
        <f>Data!$I$25</f>
        <v>0</v>
      </c>
      <c r="D720" s="47"/>
      <c r="E720" s="42"/>
    </row>
    <row r="721" spans="1:12" ht="21.75" customHeight="1" x14ac:dyDescent="0.2">
      <c r="A721" s="200" t="s">
        <v>96</v>
      </c>
      <c r="B721" s="201"/>
      <c r="C721" s="37">
        <f>IF(OR(C723={"050","060","070","523","630","635","660","665","670","675","910","919","920","935","950","955","970","M10","U10","W10","WWW","W01","W02","W03","W04","W05","W06","W07","XXX","X01","X02","X03","X04","YYY","Y01","Y02","Y03","Y04","ZZZ"}),0,C720)*(IF(OR(AND(LEFT(C723,1)="8",NOT(OR(C725={"11","12","15","21","22"}))),OR(C725={"02","03","04","05","06","07","31","32","33","34","35","42","52","65","66","91","92"}),AND(OR(C725={"55","56","57"}),C726&lt;&gt;"74"),OR(C726={"72","73"})),0,C727)+IF(OR(AND(LEFT(C723,1)="8",NOT(OR(C729={"11","12","15","21","22"}))),OR(C729={"02","03","04","05","06","07","31","32","33","34","35","42","52","65","66","91","92"}),AND(OR(C729={"55","56","57"}),C730&lt;&gt;"74"),OR(C730={"72","73"})),0,C731)+IF(OR(AND(LEFT(C723,1)="8",NOT(OR(C733={"11","12","15","21","22"}))),OR(C733={"02","03","04","05","06","07","31","32","33","34","35","42","52","65","66","91","92"}),AND(OR(C733={"55","56","57"}),C734&lt;&gt;"74"),OR(C734={"72","73"})),0,C735))</f>
        <v>0</v>
      </c>
      <c r="D721" s="38">
        <f>IF(OR(D723={"050","060","070","523","630","635","660","665","670","675","910","919","920","935","950","955","970","M10","U10","W10","WWW","W01","W02","W03","W04","W05","W06","W07","XXX","X01","X02","X03","X04","YYY","Y01","Y02","Y03","Y04","ZZZ"}),0,D720)*(IF(OR(AND(LEFT(D723,1)="8",NOT(OR(D725={"11","12","15","21","22"}))),OR(D725={"02","03","04","05","06","07","31","32","33","34","35","42","52","65","66","91","92"}),AND(OR(D725={"55","56","57"}),D726&lt;&gt;"74"),OR(D726={"72","73"})),0,D727)+IF(OR(AND(LEFT(D723,1)="8",NOT(OR(D729={"11","12","15","21","22"}))),OR(D729={"02","03","04","05","06","07","31","32","33","34","35","42","52","65","66","91","92"}),AND(OR(D729={"55","56","57"}),D730&lt;&gt;"74"),OR(D730={"72","73"})),0,D731)+IF(OR(AND(LEFT(D723,1)="8",NOT(OR(D733={"11","12","15","21","22"}))),OR(D733={"02","03","04","05","06","07","31","32","33","34","35","42","52","65","66","91","92"}),AND(OR(D733={"55","56","57"}),D734&lt;&gt;"74"),OR(D734={"72","73"})),0,D735))</f>
        <v>0</v>
      </c>
      <c r="E721" s="42"/>
    </row>
    <row r="722" spans="1:12" ht="21.75" customHeight="1" x14ac:dyDescent="0.2">
      <c r="A722" s="202" t="s">
        <v>102</v>
      </c>
      <c r="B722" s="203"/>
      <c r="C722" s="39">
        <f>Data!$AA$25</f>
        <v>0</v>
      </c>
      <c r="D722" s="48"/>
      <c r="E722" s="43"/>
    </row>
    <row r="723" spans="1:12" ht="41.25" customHeight="1" x14ac:dyDescent="0.2">
      <c r="A723" s="30" t="s">
        <v>53</v>
      </c>
      <c r="B723" s="55" t="str">
        <f>IFERROR(VLOOKUP(C723,Codes!$A$62:$B$185,2,0),"")</f>
        <v/>
      </c>
      <c r="C723" s="53">
        <f>Data!$J$25</f>
        <v>0</v>
      </c>
      <c r="D723" s="49"/>
      <c r="E723" s="56" t="str">
        <f>IFERROR(VLOOKUP(D723,Codes!$A$62:$B$185,2,0),"")</f>
        <v/>
      </c>
    </row>
    <row r="724" spans="1:12" x14ac:dyDescent="0.2">
      <c r="A724" s="33" t="s">
        <v>97</v>
      </c>
      <c r="B724" s="4"/>
      <c r="C724" s="32"/>
      <c r="D724" s="59"/>
      <c r="E724" s="4"/>
    </row>
    <row r="725" spans="1:12" ht="41.25" customHeight="1" x14ac:dyDescent="0.2">
      <c r="A725" s="35" t="s">
        <v>88</v>
      </c>
      <c r="B725" s="55" t="str">
        <f>IFERROR(VLOOKUP(C725,Codes!$A$187:$B$240,2,0),"")</f>
        <v/>
      </c>
      <c r="C725" s="53">
        <f>Data!$L$25</f>
        <v>0</v>
      </c>
      <c r="D725" s="50"/>
      <c r="E725" s="56" t="str">
        <f>IFERROR(VLOOKUP(D725,Codes!$A$187:$B$240,2,0),"")</f>
        <v/>
      </c>
      <c r="L725" s="2"/>
    </row>
    <row r="726" spans="1:12" ht="41.25" customHeight="1" x14ac:dyDescent="0.2">
      <c r="A726" s="36" t="s">
        <v>89</v>
      </c>
      <c r="B726" s="55" t="str">
        <f>IFERROR(VLOOKUP(C726,Codes!$A$2:$B$59,2,0),"")</f>
        <v/>
      </c>
      <c r="C726" s="53">
        <f>Data!$N$25</f>
        <v>0</v>
      </c>
      <c r="D726" s="49"/>
      <c r="E726" s="56" t="str">
        <f>IFERROR(VLOOKUP(D726,Codes!$A$2:$B$59,2,0),"")</f>
        <v/>
      </c>
    </row>
    <row r="727" spans="1:12" ht="21.75" customHeight="1" x14ac:dyDescent="0.2">
      <c r="A727" s="196" t="s">
        <v>3</v>
      </c>
      <c r="B727" s="197"/>
      <c r="C727" s="40">
        <f>Data!$P$25</f>
        <v>0</v>
      </c>
      <c r="D727" s="51"/>
      <c r="E727" s="44"/>
    </row>
    <row r="728" spans="1:12" x14ac:dyDescent="0.2">
      <c r="A728" s="33" t="s">
        <v>98</v>
      </c>
      <c r="B728" s="34"/>
      <c r="C728" s="32"/>
      <c r="D728" s="4"/>
      <c r="E728" s="4"/>
    </row>
    <row r="729" spans="1:12" ht="41.25" customHeight="1" x14ac:dyDescent="0.2">
      <c r="A729" s="35" t="s">
        <v>88</v>
      </c>
      <c r="B729" s="55" t="str">
        <f>IFERROR(VLOOKUP(C729,Codes!$A$187:$B$240,2,0),"")</f>
        <v/>
      </c>
      <c r="C729" s="53">
        <f>Data!$Q$25</f>
        <v>0</v>
      </c>
      <c r="D729" s="49"/>
      <c r="E729" s="56" t="str">
        <f>IFERROR(VLOOKUP(D729,Codes!$A$187:$B$240,2,0),"")</f>
        <v/>
      </c>
    </row>
    <row r="730" spans="1:12" ht="41.25" customHeight="1" x14ac:dyDescent="0.2">
      <c r="A730" s="36" t="s">
        <v>89</v>
      </c>
      <c r="B730" s="55" t="str">
        <f>IFERROR(VLOOKUP(C730,Codes!$A$2:$B$59,2,0),"")</f>
        <v/>
      </c>
      <c r="C730" s="53">
        <f>Data!$S$25</f>
        <v>0</v>
      </c>
      <c r="D730" s="49"/>
      <c r="E730" s="56" t="str">
        <f>IFERROR(VLOOKUP(D730,Codes!$A$2:$B$59,2,0),"")</f>
        <v/>
      </c>
    </row>
    <row r="731" spans="1:12" ht="21.75" customHeight="1" x14ac:dyDescent="0.2">
      <c r="A731" s="196" t="s">
        <v>3</v>
      </c>
      <c r="B731" s="197"/>
      <c r="C731" s="40">
        <f>Data!$U$25</f>
        <v>0</v>
      </c>
      <c r="D731" s="51"/>
      <c r="E731" s="44"/>
    </row>
    <row r="732" spans="1:12" x14ac:dyDescent="0.2">
      <c r="A732" s="33" t="s">
        <v>99</v>
      </c>
      <c r="B732" s="34"/>
      <c r="C732" s="32"/>
      <c r="D732" s="4"/>
      <c r="E732" s="4"/>
    </row>
    <row r="733" spans="1:12" ht="41.25" customHeight="1" x14ac:dyDescent="0.2">
      <c r="A733" s="35" t="s">
        <v>88</v>
      </c>
      <c r="B733" s="55" t="str">
        <f>IFERROR(VLOOKUP(C733,Codes!$A$187:$B$240,2,0),"")</f>
        <v/>
      </c>
      <c r="C733" s="53">
        <f>Data!$V$25</f>
        <v>0</v>
      </c>
      <c r="D733" s="49"/>
      <c r="E733" s="56" t="str">
        <f>IFERROR(VLOOKUP(D733,Codes!$A$187:$B$240,2,0),"")</f>
        <v/>
      </c>
    </row>
    <row r="734" spans="1:12" ht="41.25" customHeight="1" x14ac:dyDescent="0.2">
      <c r="A734" s="36" t="s">
        <v>89</v>
      </c>
      <c r="B734" s="55" t="str">
        <f>IFERROR(VLOOKUP(C734,Codes!$A$2:$B$59,2,0),"")</f>
        <v/>
      </c>
      <c r="C734" s="53">
        <f>Data!$X$25</f>
        <v>0</v>
      </c>
      <c r="D734" s="49"/>
      <c r="E734" s="56" t="str">
        <f>IFERROR(VLOOKUP(D734,Codes!$A$2:$B$59,2,0),"")</f>
        <v/>
      </c>
    </row>
    <row r="735" spans="1:12" ht="21.75" customHeight="1" x14ac:dyDescent="0.2">
      <c r="A735" s="196" t="s">
        <v>3</v>
      </c>
      <c r="B735" s="197"/>
      <c r="C735" s="40">
        <f>Data!$Z$25</f>
        <v>0</v>
      </c>
      <c r="D735" s="51"/>
      <c r="E735" s="44"/>
    </row>
    <row r="736" spans="1:12" x14ac:dyDescent="0.2">
      <c r="A736" s="10" t="s">
        <v>101</v>
      </c>
    </row>
    <row r="737" spans="1:5" x14ac:dyDescent="0.2">
      <c r="A737" s="153"/>
      <c r="B737" s="153"/>
      <c r="C737" s="153"/>
      <c r="D737" s="153"/>
      <c r="E737" s="153"/>
    </row>
    <row r="738" spans="1:5" x14ac:dyDescent="0.2">
      <c r="A738" s="153"/>
      <c r="B738" s="153"/>
      <c r="C738" s="153"/>
      <c r="D738" s="153"/>
      <c r="E738" s="153"/>
    </row>
    <row r="739" spans="1:5" x14ac:dyDescent="0.2">
      <c r="A739" s="153"/>
      <c r="B739" s="153"/>
      <c r="C739" s="153"/>
      <c r="D739" s="153"/>
      <c r="E739" s="153"/>
    </row>
    <row r="740" spans="1:5" x14ac:dyDescent="0.2">
      <c r="A740" s="153"/>
      <c r="B740" s="153"/>
      <c r="C740" s="153"/>
      <c r="D740" s="153"/>
      <c r="E740" s="153"/>
    </row>
    <row r="741" spans="1:5" x14ac:dyDescent="0.2">
      <c r="A741" s="153"/>
      <c r="B741" s="153"/>
      <c r="C741" s="153"/>
      <c r="D741" s="153"/>
      <c r="E741" s="153"/>
    </row>
    <row r="742" spans="1:5" x14ac:dyDescent="0.2">
      <c r="A742" s="153"/>
      <c r="B742" s="153"/>
      <c r="C742" s="153"/>
      <c r="D742" s="153"/>
      <c r="E742" s="153"/>
    </row>
    <row r="743" spans="1:5" x14ac:dyDescent="0.2">
      <c r="A743" s="153"/>
      <c r="B743" s="153"/>
      <c r="C743" s="153"/>
      <c r="D743" s="153"/>
      <c r="E743" s="153"/>
    </row>
    <row r="744" spans="1:5" x14ac:dyDescent="0.2">
      <c r="A744" s="153"/>
      <c r="B744" s="153"/>
      <c r="C744" s="153"/>
      <c r="D744" s="153"/>
      <c r="E744" s="153"/>
    </row>
    <row r="745" spans="1:5" x14ac:dyDescent="0.2">
      <c r="E745" s="15" t="str">
        <f>"Page "&amp;Data!$A$25</f>
        <v>Page 24</v>
      </c>
    </row>
    <row r="746" spans="1:5" ht="20.25" customHeight="1" x14ac:dyDescent="0.2">
      <c r="A746" s="26" t="s">
        <v>94</v>
      </c>
      <c r="B746" s="4"/>
      <c r="C746" s="4"/>
      <c r="D746" s="4"/>
      <c r="E746" s="54" t="str">
        <f>"Review Date:  "&amp;TEXT(Data!$C$26,"MM/DD/YYYY")</f>
        <v>Review Date:  01/00/1900</v>
      </c>
    </row>
    <row r="747" spans="1:5" ht="20.25" customHeight="1" x14ac:dyDescent="0.2">
      <c r="A747" s="26" t="str">
        <f>"Institution:  "&amp;Data!$E$26</f>
        <v xml:space="preserve">Institution:  </v>
      </c>
      <c r="B747" s="4"/>
      <c r="C747" s="4"/>
      <c r="D747" s="4"/>
      <c r="E747" s="4"/>
    </row>
    <row r="748" spans="1:5" ht="20.25" customHeight="1" x14ac:dyDescent="0.2">
      <c r="A748" s="26" t="str">
        <f>"Building:  "&amp;Data!$F$26&amp;" - "&amp;Data!$G$26</f>
        <v xml:space="preserve">Building:   - </v>
      </c>
      <c r="B748" s="4"/>
      <c r="C748" s="4"/>
      <c r="D748" s="4"/>
      <c r="E748" s="4"/>
    </row>
    <row r="749" spans="1:5" x14ac:dyDescent="0.2">
      <c r="A749" s="10" t="s">
        <v>1</v>
      </c>
      <c r="C749" s="31" t="s">
        <v>86</v>
      </c>
      <c r="D749" s="45" t="s">
        <v>47</v>
      </c>
    </row>
    <row r="750" spans="1:5" ht="21.75" customHeight="1" x14ac:dyDescent="0.2">
      <c r="A750" s="198" t="s">
        <v>100</v>
      </c>
      <c r="B750" s="199"/>
      <c r="C750" s="52">
        <f>Data!$H$26</f>
        <v>0</v>
      </c>
      <c r="D750" s="46"/>
      <c r="E750" s="41"/>
    </row>
    <row r="751" spans="1:5" ht="21.75" customHeight="1" x14ac:dyDescent="0.2">
      <c r="A751" s="200" t="s">
        <v>91</v>
      </c>
      <c r="B751" s="201"/>
      <c r="C751" s="37">
        <f>Data!$I$26</f>
        <v>0</v>
      </c>
      <c r="D751" s="47"/>
      <c r="E751" s="42"/>
    </row>
    <row r="752" spans="1:5" ht="21.75" customHeight="1" x14ac:dyDescent="0.2">
      <c r="A752" s="200" t="s">
        <v>96</v>
      </c>
      <c r="B752" s="201"/>
      <c r="C752" s="37">
        <f>IF(OR(C754={"050","060","070","523","630","635","660","665","670","675","910","919","920","935","950","955","970","M10","U10","W10","WWW","W01","W02","W03","W04","W05","W06","W07","XXX","X01","X02","X03","X04","YYY","Y01","Y02","Y03","Y04","ZZZ"}),0,C751)*(IF(OR(AND(LEFT(C754,1)="8",NOT(OR(C756={"11","12","15","21","22"}))),OR(C756={"02","03","04","05","06","07","31","32","33","34","35","42","52","65","66","91","92"}),AND(OR(C756={"55","56","57"}),C757&lt;&gt;"74"),OR(C757={"72","73"})),0,C758)+IF(OR(AND(LEFT(C754,1)="8",NOT(OR(C760={"11","12","15","21","22"}))),OR(C760={"02","03","04","05","06","07","31","32","33","34","35","42","52","65","66","91","92"}),AND(OR(C760={"55","56","57"}),C761&lt;&gt;"74"),OR(C761={"72","73"})),0,C762)+IF(OR(AND(LEFT(C754,1)="8",NOT(OR(C764={"11","12","15","21","22"}))),OR(C764={"02","03","04","05","06","07","31","32","33","34","35","42","52","65","66","91","92"}),AND(OR(C764={"55","56","57"}),C765&lt;&gt;"74"),OR(C765={"72","73"})),0,C766))</f>
        <v>0</v>
      </c>
      <c r="D752" s="38">
        <f>IF(OR(D754={"050","060","070","523","630","635","660","665","670","675","910","919","920","935","950","955","970","M10","U10","W10","WWW","W01","W02","W03","W04","W05","W06","W07","XXX","X01","X02","X03","X04","YYY","Y01","Y02","Y03","Y04","ZZZ"}),0,D751)*(IF(OR(AND(LEFT(D754,1)="8",NOT(OR(D756={"11","12","15","21","22"}))),OR(D756={"02","03","04","05","06","07","31","32","33","34","35","42","52","65","66","91","92"}),AND(OR(D756={"55","56","57"}),D757&lt;&gt;"74"),OR(D757={"72","73"})),0,D758)+IF(OR(AND(LEFT(D754,1)="8",NOT(OR(D760={"11","12","15","21","22"}))),OR(D760={"02","03","04","05","06","07","31","32","33","34","35","42","52","65","66","91","92"}),AND(OR(D760={"55","56","57"}),D761&lt;&gt;"74"),OR(D761={"72","73"})),0,D762)+IF(OR(AND(LEFT(D754,1)="8",NOT(OR(D764={"11","12","15","21","22"}))),OR(D764={"02","03","04","05","06","07","31","32","33","34","35","42","52","65","66","91","92"}),AND(OR(D764={"55","56","57"}),D765&lt;&gt;"74"),OR(D765={"72","73"})),0,D766))</f>
        <v>0</v>
      </c>
      <c r="E752" s="42"/>
    </row>
    <row r="753" spans="1:12" ht="21.75" customHeight="1" x14ac:dyDescent="0.2">
      <c r="A753" s="202" t="s">
        <v>102</v>
      </c>
      <c r="B753" s="203"/>
      <c r="C753" s="39">
        <f>Data!$AA$26</f>
        <v>0</v>
      </c>
      <c r="D753" s="48"/>
      <c r="E753" s="43"/>
    </row>
    <row r="754" spans="1:12" ht="41.25" customHeight="1" x14ac:dyDescent="0.2">
      <c r="A754" s="30" t="s">
        <v>53</v>
      </c>
      <c r="B754" s="55" t="str">
        <f>IFERROR(VLOOKUP(C754,Codes!$A$62:$B$185,2,0),"")</f>
        <v/>
      </c>
      <c r="C754" s="53">
        <f>Data!$J$26</f>
        <v>0</v>
      </c>
      <c r="D754" s="49"/>
      <c r="E754" s="56" t="str">
        <f>IFERROR(VLOOKUP(D754,Codes!$A$62:$B$185,2,0),"")</f>
        <v/>
      </c>
    </row>
    <row r="755" spans="1:12" x14ac:dyDescent="0.2">
      <c r="A755" s="33" t="s">
        <v>97</v>
      </c>
      <c r="B755" s="4"/>
      <c r="C755" s="32"/>
      <c r="D755" s="59"/>
      <c r="E755" s="4"/>
    </row>
    <row r="756" spans="1:12" ht="41.25" customHeight="1" x14ac:dyDescent="0.2">
      <c r="A756" s="35" t="s">
        <v>88</v>
      </c>
      <c r="B756" s="55" t="str">
        <f>IFERROR(VLOOKUP(C756,Codes!$A$187:$B$240,2,0),"")</f>
        <v/>
      </c>
      <c r="C756" s="53">
        <f>Data!$L$26</f>
        <v>0</v>
      </c>
      <c r="D756" s="50"/>
      <c r="E756" s="56" t="str">
        <f>IFERROR(VLOOKUP(D756,Codes!$A$187:$B$240,2,0),"")</f>
        <v/>
      </c>
      <c r="L756" s="2"/>
    </row>
    <row r="757" spans="1:12" ht="41.25" customHeight="1" x14ac:dyDescent="0.2">
      <c r="A757" s="36" t="s">
        <v>89</v>
      </c>
      <c r="B757" s="55" t="str">
        <f>IFERROR(VLOOKUP(C757,Codes!$A$2:$B$59,2,0),"")</f>
        <v/>
      </c>
      <c r="C757" s="53">
        <f>Data!$N$26</f>
        <v>0</v>
      </c>
      <c r="D757" s="49"/>
      <c r="E757" s="56" t="str">
        <f>IFERROR(VLOOKUP(D757,Codes!$A$2:$B$59,2,0),"")</f>
        <v/>
      </c>
    </row>
    <row r="758" spans="1:12" ht="21.75" customHeight="1" x14ac:dyDescent="0.2">
      <c r="A758" s="196" t="s">
        <v>3</v>
      </c>
      <c r="B758" s="197"/>
      <c r="C758" s="40">
        <f>Data!$P$26</f>
        <v>0</v>
      </c>
      <c r="D758" s="51"/>
      <c r="E758" s="44"/>
    </row>
    <row r="759" spans="1:12" x14ac:dyDescent="0.2">
      <c r="A759" s="33" t="s">
        <v>98</v>
      </c>
      <c r="B759" s="34"/>
      <c r="C759" s="32"/>
      <c r="D759" s="4"/>
      <c r="E759" s="4"/>
    </row>
    <row r="760" spans="1:12" ht="41.25" customHeight="1" x14ac:dyDescent="0.2">
      <c r="A760" s="35" t="s">
        <v>88</v>
      </c>
      <c r="B760" s="55" t="str">
        <f>IFERROR(VLOOKUP(C760,Codes!$A$187:$B$240,2,0),"")</f>
        <v/>
      </c>
      <c r="C760" s="53">
        <f>Data!$Q$26</f>
        <v>0</v>
      </c>
      <c r="D760" s="49"/>
      <c r="E760" s="56" t="str">
        <f>IFERROR(VLOOKUP(D760,Codes!$A$187:$B$240,2,0),"")</f>
        <v/>
      </c>
    </row>
    <row r="761" spans="1:12" ht="41.25" customHeight="1" x14ac:dyDescent="0.2">
      <c r="A761" s="36" t="s">
        <v>89</v>
      </c>
      <c r="B761" s="55" t="str">
        <f>IFERROR(VLOOKUP(C761,Codes!$A$2:$B$59,2,0),"")</f>
        <v/>
      </c>
      <c r="C761" s="53">
        <f>Data!$S$26</f>
        <v>0</v>
      </c>
      <c r="D761" s="49"/>
      <c r="E761" s="56" t="str">
        <f>IFERROR(VLOOKUP(D761,Codes!$A$2:$B$59,2,0),"")</f>
        <v/>
      </c>
    </row>
    <row r="762" spans="1:12" ht="21.75" customHeight="1" x14ac:dyDescent="0.2">
      <c r="A762" s="196" t="s">
        <v>3</v>
      </c>
      <c r="B762" s="197"/>
      <c r="C762" s="40">
        <f>Data!$U$26</f>
        <v>0</v>
      </c>
      <c r="D762" s="51"/>
      <c r="E762" s="44"/>
    </row>
    <row r="763" spans="1:12" x14ac:dyDescent="0.2">
      <c r="A763" s="33" t="s">
        <v>99</v>
      </c>
      <c r="B763" s="34"/>
      <c r="C763" s="32"/>
      <c r="D763" s="4"/>
      <c r="E763" s="4"/>
    </row>
    <row r="764" spans="1:12" ht="41.25" customHeight="1" x14ac:dyDescent="0.2">
      <c r="A764" s="35" t="s">
        <v>88</v>
      </c>
      <c r="B764" s="55" t="str">
        <f>IFERROR(VLOOKUP(C764,Codes!$A$187:$B$240,2,0),"")</f>
        <v/>
      </c>
      <c r="C764" s="53">
        <f>Data!$V$26</f>
        <v>0</v>
      </c>
      <c r="D764" s="49"/>
      <c r="E764" s="56" t="str">
        <f>IFERROR(VLOOKUP(D764,Codes!$A$187:$B$240,2,0),"")</f>
        <v/>
      </c>
    </row>
    <row r="765" spans="1:12" ht="41.25" customHeight="1" x14ac:dyDescent="0.2">
      <c r="A765" s="36" t="s">
        <v>89</v>
      </c>
      <c r="B765" s="55" t="str">
        <f>IFERROR(VLOOKUP(C765,Codes!$A$2:$B$59,2,0),"")</f>
        <v/>
      </c>
      <c r="C765" s="53">
        <f>Data!$X$26</f>
        <v>0</v>
      </c>
      <c r="D765" s="49"/>
      <c r="E765" s="56" t="str">
        <f>IFERROR(VLOOKUP(D765,Codes!$A$2:$B$59,2,0),"")</f>
        <v/>
      </c>
    </row>
    <row r="766" spans="1:12" ht="21.75" customHeight="1" x14ac:dyDescent="0.2">
      <c r="A766" s="196" t="s">
        <v>3</v>
      </c>
      <c r="B766" s="197"/>
      <c r="C766" s="40">
        <f>Data!$Z$26</f>
        <v>0</v>
      </c>
      <c r="D766" s="51"/>
      <c r="E766" s="44"/>
    </row>
    <row r="767" spans="1:12" x14ac:dyDescent="0.2">
      <c r="A767" s="10" t="s">
        <v>101</v>
      </c>
    </row>
    <row r="768" spans="1:12" x14ac:dyDescent="0.2">
      <c r="A768" s="153"/>
      <c r="B768" s="153"/>
      <c r="C768" s="153"/>
      <c r="D768" s="153"/>
      <c r="E768" s="153"/>
    </row>
    <row r="769" spans="1:5" x14ac:dyDescent="0.2">
      <c r="A769" s="153"/>
      <c r="B769" s="153"/>
      <c r="C769" s="153"/>
      <c r="D769" s="153"/>
      <c r="E769" s="153"/>
    </row>
    <row r="770" spans="1:5" x14ac:dyDescent="0.2">
      <c r="A770" s="153"/>
      <c r="B770" s="153"/>
      <c r="C770" s="153"/>
      <c r="D770" s="153"/>
      <c r="E770" s="153"/>
    </row>
    <row r="771" spans="1:5" x14ac:dyDescent="0.2">
      <c r="A771" s="153"/>
      <c r="B771" s="153"/>
      <c r="C771" s="153"/>
      <c r="D771" s="153"/>
      <c r="E771" s="153"/>
    </row>
    <row r="772" spans="1:5" x14ac:dyDescent="0.2">
      <c r="A772" s="153"/>
      <c r="B772" s="153"/>
      <c r="C772" s="153"/>
      <c r="D772" s="153"/>
      <c r="E772" s="153"/>
    </row>
    <row r="773" spans="1:5" x14ac:dyDescent="0.2">
      <c r="A773" s="153"/>
      <c r="B773" s="153"/>
      <c r="C773" s="153"/>
      <c r="D773" s="153"/>
      <c r="E773" s="153"/>
    </row>
    <row r="774" spans="1:5" x14ac:dyDescent="0.2">
      <c r="A774" s="153"/>
      <c r="B774" s="153"/>
      <c r="C774" s="153"/>
      <c r="D774" s="153"/>
      <c r="E774" s="153"/>
    </row>
    <row r="775" spans="1:5" x14ac:dyDescent="0.2">
      <c r="A775" s="153"/>
      <c r="B775" s="153"/>
      <c r="C775" s="153"/>
      <c r="D775" s="153"/>
      <c r="E775" s="153"/>
    </row>
    <row r="776" spans="1:5" x14ac:dyDescent="0.2">
      <c r="E776" s="15" t="str">
        <f>"Page "&amp;Data!$A$26</f>
        <v>Page 25</v>
      </c>
    </row>
    <row r="777" spans="1:5" ht="20.25" customHeight="1" x14ac:dyDescent="0.2">
      <c r="A777" s="26" t="s">
        <v>94</v>
      </c>
      <c r="B777" s="4"/>
      <c r="C777" s="4"/>
      <c r="D777" s="4"/>
      <c r="E777" s="54" t="str">
        <f>"Review Date:  "&amp;TEXT(Data!$C$27,"MM/DD/YYYY")</f>
        <v>Review Date:  01/00/1900</v>
      </c>
    </row>
    <row r="778" spans="1:5" ht="20.25" customHeight="1" x14ac:dyDescent="0.2">
      <c r="A778" s="26" t="str">
        <f>"Institution:  "&amp;Data!$E$27</f>
        <v xml:space="preserve">Institution:  </v>
      </c>
      <c r="B778" s="4"/>
      <c r="C778" s="4"/>
      <c r="D778" s="4"/>
      <c r="E778" s="4"/>
    </row>
    <row r="779" spans="1:5" ht="20.25" customHeight="1" x14ac:dyDescent="0.2">
      <c r="A779" s="26" t="str">
        <f>"Building:  "&amp;Data!$F$27&amp;" - "&amp;Data!$G$27</f>
        <v xml:space="preserve">Building:   - </v>
      </c>
      <c r="B779" s="4"/>
      <c r="C779" s="4"/>
      <c r="D779" s="4"/>
      <c r="E779" s="4"/>
    </row>
    <row r="780" spans="1:5" x14ac:dyDescent="0.2">
      <c r="A780" s="10" t="s">
        <v>1</v>
      </c>
      <c r="C780" s="31" t="s">
        <v>86</v>
      </c>
      <c r="D780" s="45" t="s">
        <v>47</v>
      </c>
    </row>
    <row r="781" spans="1:5" ht="21.75" customHeight="1" x14ac:dyDescent="0.2">
      <c r="A781" s="198" t="s">
        <v>100</v>
      </c>
      <c r="B781" s="199"/>
      <c r="C781" s="52">
        <f>Data!$H$27</f>
        <v>0</v>
      </c>
      <c r="D781" s="46"/>
      <c r="E781" s="41"/>
    </row>
    <row r="782" spans="1:5" ht="21.75" customHeight="1" x14ac:dyDescent="0.2">
      <c r="A782" s="200" t="s">
        <v>91</v>
      </c>
      <c r="B782" s="201"/>
      <c r="C782" s="37">
        <f>Data!$I$27</f>
        <v>0</v>
      </c>
      <c r="D782" s="47"/>
      <c r="E782" s="42"/>
    </row>
    <row r="783" spans="1:5" ht="21.75" customHeight="1" x14ac:dyDescent="0.2">
      <c r="A783" s="200" t="s">
        <v>96</v>
      </c>
      <c r="B783" s="201"/>
      <c r="C783" s="37">
        <f>IF(OR(C785={"050","060","070","523","630","635","660","665","670","675","910","919","920","935","950","955","970","M10","U10","W10","WWW","W01","W02","W03","W04","W05","W06","W07","XXX","X01","X02","X03","X04","YYY","Y01","Y02","Y03","Y04","ZZZ"}),0,C782)*(IF(OR(AND(LEFT(C785,1)="8",NOT(OR(C787={"11","12","15","21","22"}))),OR(C787={"02","03","04","05","06","07","31","32","33","34","35","42","52","65","66","91","92"}),AND(OR(C787={"55","56","57"}),C788&lt;&gt;"74"),OR(C788={"72","73"})),0,C789)+IF(OR(AND(LEFT(C785,1)="8",NOT(OR(C791={"11","12","15","21","22"}))),OR(C791={"02","03","04","05","06","07","31","32","33","34","35","42","52","65","66","91","92"}),AND(OR(C791={"55","56","57"}),C792&lt;&gt;"74"),OR(C792={"72","73"})),0,C793)+IF(OR(AND(LEFT(C785,1)="8",NOT(OR(C795={"11","12","15","21","22"}))),OR(C795={"02","03","04","05","06","07","31","32","33","34","35","42","52","65","66","91","92"}),AND(OR(C795={"55","56","57"}),C796&lt;&gt;"74"),OR(C796={"72","73"})),0,C797))</f>
        <v>0</v>
      </c>
      <c r="D783" s="38">
        <f>IF(OR(D785={"050","060","070","523","630","635","660","665","670","675","910","919","920","935","950","955","970","M10","U10","W10","WWW","W01","W02","W03","W04","W05","W06","W07","XXX","X01","X02","X03","X04","YYY","Y01","Y02","Y03","Y04","ZZZ"}),0,D782)*(IF(OR(AND(LEFT(D785,1)="8",NOT(OR(D787={"11","12","15","21","22"}))),OR(D787={"02","03","04","05","06","07","31","32","33","34","35","42","52","65","66","91","92"}),AND(OR(D787={"55","56","57"}),D788&lt;&gt;"74"),OR(D788={"72","73"})),0,D789)+IF(OR(AND(LEFT(D785,1)="8",NOT(OR(D791={"11","12","15","21","22"}))),OR(D791={"02","03","04","05","06","07","31","32","33","34","35","42","52","65","66","91","92"}),AND(OR(D791={"55","56","57"}),D792&lt;&gt;"74"),OR(D792={"72","73"})),0,D793)+IF(OR(AND(LEFT(D785,1)="8",NOT(OR(D795={"11","12","15","21","22"}))),OR(D795={"02","03","04","05","06","07","31","32","33","34","35","42","52","65","66","91","92"}),AND(OR(D795={"55","56","57"}),D796&lt;&gt;"74"),OR(D796={"72","73"})),0,D797))</f>
        <v>0</v>
      </c>
      <c r="E783" s="42"/>
    </row>
    <row r="784" spans="1:5" ht="21.75" customHeight="1" x14ac:dyDescent="0.2">
      <c r="A784" s="202" t="s">
        <v>102</v>
      </c>
      <c r="B784" s="203"/>
      <c r="C784" s="39">
        <f>Data!$AA$27</f>
        <v>0</v>
      </c>
      <c r="D784" s="48"/>
      <c r="E784" s="43"/>
    </row>
    <row r="785" spans="1:12" ht="41.25" customHeight="1" x14ac:dyDescent="0.2">
      <c r="A785" s="30" t="s">
        <v>53</v>
      </c>
      <c r="B785" s="55" t="str">
        <f>IFERROR(VLOOKUP(C785,Codes!$A$62:$B$185,2,0),"")</f>
        <v/>
      </c>
      <c r="C785" s="53">
        <f>Data!$J$27</f>
        <v>0</v>
      </c>
      <c r="D785" s="49"/>
      <c r="E785" s="56" t="str">
        <f>IFERROR(VLOOKUP(D785,Codes!$A$62:$B$185,2,0),"")</f>
        <v/>
      </c>
    </row>
    <row r="786" spans="1:12" x14ac:dyDescent="0.2">
      <c r="A786" s="33" t="s">
        <v>97</v>
      </c>
      <c r="B786" s="4"/>
      <c r="C786" s="32"/>
      <c r="D786" s="59"/>
      <c r="E786" s="4"/>
    </row>
    <row r="787" spans="1:12" ht="41.25" customHeight="1" x14ac:dyDescent="0.2">
      <c r="A787" s="35" t="s">
        <v>88</v>
      </c>
      <c r="B787" s="55" t="str">
        <f>IFERROR(VLOOKUP(C787,Codes!$A$187:$B$240,2,0),"")</f>
        <v/>
      </c>
      <c r="C787" s="53">
        <f>Data!$L$27</f>
        <v>0</v>
      </c>
      <c r="D787" s="50"/>
      <c r="E787" s="56" t="str">
        <f>IFERROR(VLOOKUP(D787,Codes!$A$187:$B$240,2,0),"")</f>
        <v/>
      </c>
      <c r="L787" s="2"/>
    </row>
    <row r="788" spans="1:12" ht="41.25" customHeight="1" x14ac:dyDescent="0.2">
      <c r="A788" s="36" t="s">
        <v>89</v>
      </c>
      <c r="B788" s="55" t="str">
        <f>IFERROR(VLOOKUP(C788,Codes!$A$2:$B$59,2,0),"")</f>
        <v/>
      </c>
      <c r="C788" s="53">
        <f>Data!$N$27</f>
        <v>0</v>
      </c>
      <c r="D788" s="49"/>
      <c r="E788" s="56" t="str">
        <f>IFERROR(VLOOKUP(D788,Codes!$A$2:$B$59,2,0),"")</f>
        <v/>
      </c>
    </row>
    <row r="789" spans="1:12" ht="21.75" customHeight="1" x14ac:dyDescent="0.2">
      <c r="A789" s="196" t="s">
        <v>3</v>
      </c>
      <c r="B789" s="197"/>
      <c r="C789" s="40">
        <f>Data!$P$27</f>
        <v>0</v>
      </c>
      <c r="D789" s="51"/>
      <c r="E789" s="44"/>
    </row>
    <row r="790" spans="1:12" x14ac:dyDescent="0.2">
      <c r="A790" s="33" t="s">
        <v>98</v>
      </c>
      <c r="B790" s="34"/>
      <c r="C790" s="32"/>
      <c r="D790" s="4"/>
      <c r="E790" s="4"/>
    </row>
    <row r="791" spans="1:12" ht="41.25" customHeight="1" x14ac:dyDescent="0.2">
      <c r="A791" s="35" t="s">
        <v>88</v>
      </c>
      <c r="B791" s="55" t="str">
        <f>IFERROR(VLOOKUP(C791,Codes!$A$187:$B$240,2,0),"")</f>
        <v/>
      </c>
      <c r="C791" s="53">
        <f>Data!$Q$27</f>
        <v>0</v>
      </c>
      <c r="D791" s="49"/>
      <c r="E791" s="56" t="str">
        <f>IFERROR(VLOOKUP(D791,Codes!$A$187:$B$240,2,0),"")</f>
        <v/>
      </c>
    </row>
    <row r="792" spans="1:12" ht="41.25" customHeight="1" x14ac:dyDescent="0.2">
      <c r="A792" s="36" t="s">
        <v>89</v>
      </c>
      <c r="B792" s="55" t="str">
        <f>IFERROR(VLOOKUP(C792,Codes!$A$2:$B$59,2,0),"")</f>
        <v/>
      </c>
      <c r="C792" s="53">
        <f>Data!$S$27</f>
        <v>0</v>
      </c>
      <c r="D792" s="49"/>
      <c r="E792" s="56" t="str">
        <f>IFERROR(VLOOKUP(D792,Codes!$A$2:$B$59,2,0),"")</f>
        <v/>
      </c>
    </row>
    <row r="793" spans="1:12" ht="21.75" customHeight="1" x14ac:dyDescent="0.2">
      <c r="A793" s="196" t="s">
        <v>3</v>
      </c>
      <c r="B793" s="197"/>
      <c r="C793" s="40">
        <f>Data!$U$27</f>
        <v>0</v>
      </c>
      <c r="D793" s="51"/>
      <c r="E793" s="44"/>
    </row>
    <row r="794" spans="1:12" x14ac:dyDescent="0.2">
      <c r="A794" s="33" t="s">
        <v>99</v>
      </c>
      <c r="B794" s="34"/>
      <c r="C794" s="32"/>
      <c r="D794" s="4"/>
      <c r="E794" s="4"/>
    </row>
    <row r="795" spans="1:12" ht="41.25" customHeight="1" x14ac:dyDescent="0.2">
      <c r="A795" s="35" t="s">
        <v>88</v>
      </c>
      <c r="B795" s="55" t="str">
        <f>IFERROR(VLOOKUP(C795,Codes!$A$187:$B$240,2,0),"")</f>
        <v/>
      </c>
      <c r="C795" s="53">
        <f>Data!$V$27</f>
        <v>0</v>
      </c>
      <c r="D795" s="49"/>
      <c r="E795" s="56" t="str">
        <f>IFERROR(VLOOKUP(D795,Codes!$A$187:$B$240,2,0),"")</f>
        <v/>
      </c>
    </row>
    <row r="796" spans="1:12" ht="41.25" customHeight="1" x14ac:dyDescent="0.2">
      <c r="A796" s="36" t="s">
        <v>89</v>
      </c>
      <c r="B796" s="55" t="str">
        <f>IFERROR(VLOOKUP(C796,Codes!$A$2:$B$59,2,0),"")</f>
        <v/>
      </c>
      <c r="C796" s="53">
        <f>Data!$X$27</f>
        <v>0</v>
      </c>
      <c r="D796" s="49"/>
      <c r="E796" s="56" t="str">
        <f>IFERROR(VLOOKUP(D796,Codes!$A$2:$B$59,2,0),"")</f>
        <v/>
      </c>
    </row>
    <row r="797" spans="1:12" ht="21.75" customHeight="1" x14ac:dyDescent="0.2">
      <c r="A797" s="196" t="s">
        <v>3</v>
      </c>
      <c r="B797" s="197"/>
      <c r="C797" s="40">
        <f>Data!$Z$27</f>
        <v>0</v>
      </c>
      <c r="D797" s="51"/>
      <c r="E797" s="44"/>
    </row>
    <row r="798" spans="1:12" x14ac:dyDescent="0.2">
      <c r="A798" s="10" t="s">
        <v>101</v>
      </c>
    </row>
    <row r="799" spans="1:12" x14ac:dyDescent="0.2">
      <c r="A799" s="153"/>
      <c r="B799" s="153"/>
      <c r="C799" s="153"/>
      <c r="D799" s="153"/>
      <c r="E799" s="153"/>
    </row>
    <row r="800" spans="1:12" x14ac:dyDescent="0.2">
      <c r="A800" s="153"/>
      <c r="B800" s="153"/>
      <c r="C800" s="153"/>
      <c r="D800" s="153"/>
      <c r="E800" s="153"/>
    </row>
    <row r="801" spans="1:5" x14ac:dyDescent="0.2">
      <c r="A801" s="153"/>
      <c r="B801" s="153"/>
      <c r="C801" s="153"/>
      <c r="D801" s="153"/>
      <c r="E801" s="153"/>
    </row>
    <row r="802" spans="1:5" x14ac:dyDescent="0.2">
      <c r="A802" s="153"/>
      <c r="B802" s="153"/>
      <c r="C802" s="153"/>
      <c r="D802" s="153"/>
      <c r="E802" s="153"/>
    </row>
    <row r="803" spans="1:5" x14ac:dyDescent="0.2">
      <c r="A803" s="153"/>
      <c r="B803" s="153"/>
      <c r="C803" s="153"/>
      <c r="D803" s="153"/>
      <c r="E803" s="153"/>
    </row>
    <row r="804" spans="1:5" x14ac:dyDescent="0.2">
      <c r="A804" s="153"/>
      <c r="B804" s="153"/>
      <c r="C804" s="153"/>
      <c r="D804" s="153"/>
      <c r="E804" s="153"/>
    </row>
    <row r="805" spans="1:5" x14ac:dyDescent="0.2">
      <c r="A805" s="153"/>
      <c r="B805" s="153"/>
      <c r="C805" s="153"/>
      <c r="D805" s="153"/>
      <c r="E805" s="153"/>
    </row>
    <row r="806" spans="1:5" x14ac:dyDescent="0.2">
      <c r="A806" s="153"/>
      <c r="B806" s="153"/>
      <c r="C806" s="153"/>
      <c r="D806" s="153"/>
      <c r="E806" s="153"/>
    </row>
    <row r="807" spans="1:5" x14ac:dyDescent="0.2">
      <c r="E807" s="15" t="str">
        <f>"Page "&amp;Data!$A$27</f>
        <v>Page 26</v>
      </c>
    </row>
    <row r="808" spans="1:5" ht="20.25" customHeight="1" x14ac:dyDescent="0.2">
      <c r="A808" s="26" t="s">
        <v>94</v>
      </c>
      <c r="B808" s="4"/>
      <c r="C808" s="4"/>
      <c r="D808" s="4"/>
      <c r="E808" s="54" t="str">
        <f>"Review Date:  "&amp;TEXT(Data!$C$28,"MM/DD/YYYY")</f>
        <v>Review Date:  01/00/1900</v>
      </c>
    </row>
    <row r="809" spans="1:5" ht="20.25" customHeight="1" x14ac:dyDescent="0.2">
      <c r="A809" s="26" t="str">
        <f>"Institution:  "&amp;Data!$E$28</f>
        <v xml:space="preserve">Institution:  </v>
      </c>
      <c r="B809" s="4"/>
      <c r="C809" s="4"/>
      <c r="D809" s="4"/>
      <c r="E809" s="4"/>
    </row>
    <row r="810" spans="1:5" ht="20.25" customHeight="1" x14ac:dyDescent="0.2">
      <c r="A810" s="26" t="str">
        <f>"Building:  "&amp;Data!$F$28&amp;" - "&amp;Data!$G$28</f>
        <v xml:space="preserve">Building:   - </v>
      </c>
      <c r="B810" s="4"/>
      <c r="C810" s="4"/>
      <c r="D810" s="4"/>
      <c r="E810" s="4"/>
    </row>
    <row r="811" spans="1:5" x14ac:dyDescent="0.2">
      <c r="A811" s="10" t="s">
        <v>1</v>
      </c>
      <c r="C811" s="31" t="s">
        <v>86</v>
      </c>
      <c r="D811" s="45" t="s">
        <v>47</v>
      </c>
    </row>
    <row r="812" spans="1:5" ht="21.75" customHeight="1" x14ac:dyDescent="0.2">
      <c r="A812" s="198" t="s">
        <v>100</v>
      </c>
      <c r="B812" s="199"/>
      <c r="C812" s="52">
        <f>Data!$H$28</f>
        <v>0</v>
      </c>
      <c r="D812" s="46"/>
      <c r="E812" s="41"/>
    </row>
    <row r="813" spans="1:5" ht="21.75" customHeight="1" x14ac:dyDescent="0.2">
      <c r="A813" s="200" t="s">
        <v>91</v>
      </c>
      <c r="B813" s="201"/>
      <c r="C813" s="37">
        <f>Data!$I$28</f>
        <v>0</v>
      </c>
      <c r="D813" s="47"/>
      <c r="E813" s="42"/>
    </row>
    <row r="814" spans="1:5" ht="21.75" customHeight="1" x14ac:dyDescent="0.2">
      <c r="A814" s="200" t="s">
        <v>96</v>
      </c>
      <c r="B814" s="201"/>
      <c r="C814" s="37">
        <f>IF(OR(C816={"050","060","070","523","630","635","660","665","670","675","910","919","920","935","950","955","970","M10","U10","W10","WWW","W01","W02","W03","W04","W05","W06","W07","XXX","X01","X02","X03","X04","YYY","Y01","Y02","Y03","Y04","ZZZ"}),0,C813)*(IF(OR(AND(LEFT(C816,1)="8",NOT(OR(C818={"11","12","15","21","22"}))),OR(C818={"02","03","04","05","06","07","31","32","33","34","35","42","52","65","66","91","92"}),AND(OR(C818={"55","56","57"}),C819&lt;&gt;"74"),OR(C819={"72","73"})),0,C820)+IF(OR(AND(LEFT(C816,1)="8",NOT(OR(C822={"11","12","15","21","22"}))),OR(C822={"02","03","04","05","06","07","31","32","33","34","35","42","52","65","66","91","92"}),AND(OR(C822={"55","56","57"}),C823&lt;&gt;"74"),OR(C823={"72","73"})),0,C824)+IF(OR(AND(LEFT(C816,1)="8",NOT(OR(C826={"11","12","15","21","22"}))),OR(C826={"02","03","04","05","06","07","31","32","33","34","35","42","52","65","66","91","92"}),AND(OR(C826={"55","56","57"}),C827&lt;&gt;"74"),OR(C827={"72","73"})),0,C828))</f>
        <v>0</v>
      </c>
      <c r="D814" s="38">
        <f>IF(OR(D816={"050","060","070","523","630","635","660","665","670","675","910","919","920","935","950","955","970","M10","U10","W10","WWW","W01","W02","W03","W04","W05","W06","W07","XXX","X01","X02","X03","X04","YYY","Y01","Y02","Y03","Y04","ZZZ"}),0,D813)*(IF(OR(AND(LEFT(D816,1)="8",NOT(OR(D818={"11","12","15","21","22"}))),OR(D818={"02","03","04","05","06","07","31","32","33","34","35","42","52","65","66","91","92"}),AND(OR(D818={"55","56","57"}),D819&lt;&gt;"74"),OR(D819={"72","73"})),0,D820)+IF(OR(AND(LEFT(D816,1)="8",NOT(OR(D822={"11","12","15","21","22"}))),OR(D822={"02","03","04","05","06","07","31","32","33","34","35","42","52","65","66","91","92"}),AND(OR(D822={"55","56","57"}),D823&lt;&gt;"74"),OR(D823={"72","73"})),0,D824)+IF(OR(AND(LEFT(D816,1)="8",NOT(OR(D826={"11","12","15","21","22"}))),OR(D826={"02","03","04","05","06","07","31","32","33","34","35","42","52","65","66","91","92"}),AND(OR(D826={"55","56","57"}),D827&lt;&gt;"74"),OR(D827={"72","73"})),0,D828))</f>
        <v>0</v>
      </c>
      <c r="E814" s="42"/>
    </row>
    <row r="815" spans="1:5" ht="21.75" customHeight="1" x14ac:dyDescent="0.2">
      <c r="A815" s="202" t="s">
        <v>102</v>
      </c>
      <c r="B815" s="203"/>
      <c r="C815" s="39">
        <f>Data!$AA$28</f>
        <v>0</v>
      </c>
      <c r="D815" s="48"/>
      <c r="E815" s="43"/>
    </row>
    <row r="816" spans="1:5" ht="41.25" customHeight="1" x14ac:dyDescent="0.2">
      <c r="A816" s="30" t="s">
        <v>53</v>
      </c>
      <c r="B816" s="55" t="str">
        <f>IFERROR(VLOOKUP(C816,Codes!$A$62:$B$185,2,0),"")</f>
        <v/>
      </c>
      <c r="C816" s="53">
        <f>Data!$J$28</f>
        <v>0</v>
      </c>
      <c r="D816" s="49"/>
      <c r="E816" s="56" t="str">
        <f>IFERROR(VLOOKUP(D816,Codes!$A$62:$B$185,2,0),"")</f>
        <v/>
      </c>
    </row>
    <row r="817" spans="1:12" x14ac:dyDescent="0.2">
      <c r="A817" s="33" t="s">
        <v>97</v>
      </c>
      <c r="B817" s="4"/>
      <c r="C817" s="32"/>
      <c r="D817" s="59"/>
      <c r="E817" s="4"/>
    </row>
    <row r="818" spans="1:12" ht="41.25" customHeight="1" x14ac:dyDescent="0.2">
      <c r="A818" s="35" t="s">
        <v>88</v>
      </c>
      <c r="B818" s="55" t="str">
        <f>IFERROR(VLOOKUP(C818,Codes!$A$187:$B$240,2,0),"")</f>
        <v/>
      </c>
      <c r="C818" s="53">
        <f>Data!$L$28</f>
        <v>0</v>
      </c>
      <c r="D818" s="50"/>
      <c r="E818" s="56" t="str">
        <f>IFERROR(VLOOKUP(D818,Codes!$A$187:$B$240,2,0),"")</f>
        <v/>
      </c>
      <c r="L818" s="2"/>
    </row>
    <row r="819" spans="1:12" ht="41.25" customHeight="1" x14ac:dyDescent="0.2">
      <c r="A819" s="36" t="s">
        <v>89</v>
      </c>
      <c r="B819" s="55" t="str">
        <f>IFERROR(VLOOKUP(C819,Codes!$A$2:$B$59,2,0),"")</f>
        <v/>
      </c>
      <c r="C819" s="53">
        <f>Data!$N$28</f>
        <v>0</v>
      </c>
      <c r="D819" s="49"/>
      <c r="E819" s="56" t="str">
        <f>IFERROR(VLOOKUP(D819,Codes!$A$2:$B$59,2,0),"")</f>
        <v/>
      </c>
    </row>
    <row r="820" spans="1:12" ht="21.75" customHeight="1" x14ac:dyDescent="0.2">
      <c r="A820" s="196" t="s">
        <v>3</v>
      </c>
      <c r="B820" s="197"/>
      <c r="C820" s="40">
        <f>Data!$P$28</f>
        <v>0</v>
      </c>
      <c r="D820" s="51"/>
      <c r="E820" s="44"/>
    </row>
    <row r="821" spans="1:12" x14ac:dyDescent="0.2">
      <c r="A821" s="33" t="s">
        <v>98</v>
      </c>
      <c r="B821" s="34"/>
      <c r="C821" s="32"/>
      <c r="D821" s="4"/>
      <c r="E821" s="4"/>
    </row>
    <row r="822" spans="1:12" ht="41.25" customHeight="1" x14ac:dyDescent="0.2">
      <c r="A822" s="35" t="s">
        <v>88</v>
      </c>
      <c r="B822" s="55" t="str">
        <f>IFERROR(VLOOKUP(C822,Codes!$A$187:$B$240,2,0),"")</f>
        <v/>
      </c>
      <c r="C822" s="53">
        <f>Data!$Q$28</f>
        <v>0</v>
      </c>
      <c r="D822" s="49"/>
      <c r="E822" s="56" t="str">
        <f>IFERROR(VLOOKUP(D822,Codes!$A$187:$B$240,2,0),"")</f>
        <v/>
      </c>
    </row>
    <row r="823" spans="1:12" ht="41.25" customHeight="1" x14ac:dyDescent="0.2">
      <c r="A823" s="36" t="s">
        <v>89</v>
      </c>
      <c r="B823" s="55" t="str">
        <f>IFERROR(VLOOKUP(C823,Codes!$A$2:$B$59,2,0),"")</f>
        <v/>
      </c>
      <c r="C823" s="53">
        <f>Data!$S$28</f>
        <v>0</v>
      </c>
      <c r="D823" s="49"/>
      <c r="E823" s="56" t="str">
        <f>IFERROR(VLOOKUP(D823,Codes!$A$2:$B$59,2,0),"")</f>
        <v/>
      </c>
    </row>
    <row r="824" spans="1:12" ht="21.75" customHeight="1" x14ac:dyDescent="0.2">
      <c r="A824" s="196" t="s">
        <v>3</v>
      </c>
      <c r="B824" s="197"/>
      <c r="C824" s="40">
        <f>Data!$U$28</f>
        <v>0</v>
      </c>
      <c r="D824" s="51"/>
      <c r="E824" s="44"/>
    </row>
    <row r="825" spans="1:12" x14ac:dyDescent="0.2">
      <c r="A825" s="33" t="s">
        <v>99</v>
      </c>
      <c r="B825" s="34"/>
      <c r="C825" s="32"/>
      <c r="D825" s="4"/>
      <c r="E825" s="4"/>
    </row>
    <row r="826" spans="1:12" ht="41.25" customHeight="1" x14ac:dyDescent="0.2">
      <c r="A826" s="35" t="s">
        <v>88</v>
      </c>
      <c r="B826" s="55" t="str">
        <f>IFERROR(VLOOKUP(C826,Codes!$A$187:$B$240,2,0),"")</f>
        <v/>
      </c>
      <c r="C826" s="53">
        <f>Data!$V$28</f>
        <v>0</v>
      </c>
      <c r="D826" s="49"/>
      <c r="E826" s="56" t="str">
        <f>IFERROR(VLOOKUP(D826,Codes!$A$187:$B$240,2,0),"")</f>
        <v/>
      </c>
    </row>
    <row r="827" spans="1:12" ht="41.25" customHeight="1" x14ac:dyDescent="0.2">
      <c r="A827" s="36" t="s">
        <v>89</v>
      </c>
      <c r="B827" s="55" t="str">
        <f>IFERROR(VLOOKUP(C827,Codes!$A$2:$B$59,2,0),"")</f>
        <v/>
      </c>
      <c r="C827" s="53">
        <f>Data!$X$28</f>
        <v>0</v>
      </c>
      <c r="D827" s="49"/>
      <c r="E827" s="56" t="str">
        <f>IFERROR(VLOOKUP(D827,Codes!$A$2:$B$59,2,0),"")</f>
        <v/>
      </c>
    </row>
    <row r="828" spans="1:12" ht="21.75" customHeight="1" x14ac:dyDescent="0.2">
      <c r="A828" s="196" t="s">
        <v>3</v>
      </c>
      <c r="B828" s="197"/>
      <c r="C828" s="40">
        <f>Data!$Z$28</f>
        <v>0</v>
      </c>
      <c r="D828" s="51"/>
      <c r="E828" s="44"/>
    </row>
    <row r="829" spans="1:12" x14ac:dyDescent="0.2">
      <c r="A829" s="10" t="s">
        <v>101</v>
      </c>
    </row>
    <row r="830" spans="1:12" x14ac:dyDescent="0.2">
      <c r="A830" s="153"/>
      <c r="B830" s="153"/>
      <c r="C830" s="153"/>
      <c r="D830" s="153"/>
      <c r="E830" s="153"/>
    </row>
    <row r="831" spans="1:12" x14ac:dyDescent="0.2">
      <c r="A831" s="153"/>
      <c r="B831" s="153"/>
      <c r="C831" s="153"/>
      <c r="D831" s="153"/>
      <c r="E831" s="153"/>
    </row>
    <row r="832" spans="1:12" x14ac:dyDescent="0.2">
      <c r="A832" s="153"/>
      <c r="B832" s="153"/>
      <c r="C832" s="153"/>
      <c r="D832" s="153"/>
      <c r="E832" s="153"/>
    </row>
    <row r="833" spans="1:5" x14ac:dyDescent="0.2">
      <c r="A833" s="153"/>
      <c r="B833" s="153"/>
      <c r="C833" s="153"/>
      <c r="D833" s="153"/>
      <c r="E833" s="153"/>
    </row>
    <row r="834" spans="1:5" x14ac:dyDescent="0.2">
      <c r="A834" s="153"/>
      <c r="B834" s="153"/>
      <c r="C834" s="153"/>
      <c r="D834" s="153"/>
      <c r="E834" s="153"/>
    </row>
    <row r="835" spans="1:5" x14ac:dyDescent="0.2">
      <c r="A835" s="153"/>
      <c r="B835" s="153"/>
      <c r="C835" s="153"/>
      <c r="D835" s="153"/>
      <c r="E835" s="153"/>
    </row>
    <row r="836" spans="1:5" x14ac:dyDescent="0.2">
      <c r="A836" s="153"/>
      <c r="B836" s="153"/>
      <c r="C836" s="153"/>
      <c r="D836" s="153"/>
      <c r="E836" s="153"/>
    </row>
    <row r="837" spans="1:5" x14ac:dyDescent="0.2">
      <c r="A837" s="153"/>
      <c r="B837" s="153"/>
      <c r="C837" s="153"/>
      <c r="D837" s="153"/>
      <c r="E837" s="153"/>
    </row>
    <row r="838" spans="1:5" x14ac:dyDescent="0.2">
      <c r="E838" s="15" t="str">
        <f>"Page "&amp;Data!$A$28</f>
        <v>Page 27</v>
      </c>
    </row>
    <row r="839" spans="1:5" ht="20.25" customHeight="1" x14ac:dyDescent="0.2">
      <c r="A839" s="26" t="s">
        <v>94</v>
      </c>
      <c r="B839" s="4"/>
      <c r="C839" s="4"/>
      <c r="D839" s="4"/>
      <c r="E839" s="54" t="str">
        <f>"Review Date:  "&amp;TEXT(Data!$C$29,"MM/DD/YYYY")</f>
        <v>Review Date:  01/00/1900</v>
      </c>
    </row>
    <row r="840" spans="1:5" ht="20.25" customHeight="1" x14ac:dyDescent="0.2">
      <c r="A840" s="26" t="str">
        <f>"Institution:  "&amp;Data!$E$29</f>
        <v xml:space="preserve">Institution:  </v>
      </c>
      <c r="B840" s="4"/>
      <c r="C840" s="4"/>
      <c r="D840" s="4"/>
      <c r="E840" s="4"/>
    </row>
    <row r="841" spans="1:5" ht="20.25" customHeight="1" x14ac:dyDescent="0.2">
      <c r="A841" s="26" t="str">
        <f>"Building:  "&amp;Data!$F$29&amp;" - "&amp;Data!$G$29</f>
        <v xml:space="preserve">Building:   - </v>
      </c>
      <c r="B841" s="4"/>
      <c r="C841" s="4"/>
      <c r="D841" s="4"/>
      <c r="E841" s="4"/>
    </row>
    <row r="842" spans="1:5" x14ac:dyDescent="0.2">
      <c r="A842" s="10" t="s">
        <v>1</v>
      </c>
      <c r="C842" s="31" t="s">
        <v>86</v>
      </c>
      <c r="D842" s="45" t="s">
        <v>47</v>
      </c>
    </row>
    <row r="843" spans="1:5" ht="21.75" customHeight="1" x14ac:dyDescent="0.2">
      <c r="A843" s="198" t="s">
        <v>100</v>
      </c>
      <c r="B843" s="199"/>
      <c r="C843" s="52">
        <f>Data!$H$29</f>
        <v>0</v>
      </c>
      <c r="D843" s="46"/>
      <c r="E843" s="41"/>
    </row>
    <row r="844" spans="1:5" ht="21.75" customHeight="1" x14ac:dyDescent="0.2">
      <c r="A844" s="200" t="s">
        <v>91</v>
      </c>
      <c r="B844" s="201"/>
      <c r="C844" s="37">
        <f>Data!$I$29</f>
        <v>0</v>
      </c>
      <c r="D844" s="47"/>
      <c r="E844" s="42"/>
    </row>
    <row r="845" spans="1:5" ht="21.75" customHeight="1" x14ac:dyDescent="0.2">
      <c r="A845" s="200" t="s">
        <v>96</v>
      </c>
      <c r="B845" s="201"/>
      <c r="C845" s="37">
        <f>IF(OR(C847={"050","060","070","523","630","635","660","665","670","675","910","919","920","935","950","955","970","M10","U10","W10","WWW","W01","W02","W03","W04","W05","W06","W07","XXX","X01","X02","X03","X04","YYY","Y01","Y02","Y03","Y04","ZZZ"}),0,C844)*(IF(OR(AND(LEFT(C847,1)="8",NOT(OR(C849={"11","12","15","21","22"}))),OR(C849={"02","03","04","05","06","07","31","32","33","34","35","42","52","65","66","91","92"}),AND(OR(C849={"55","56","57"}),C850&lt;&gt;"74"),OR(C850={"72","73"})),0,C851)+IF(OR(AND(LEFT(C847,1)="8",NOT(OR(C853={"11","12","15","21","22"}))),OR(C853={"02","03","04","05","06","07","31","32","33","34","35","42","52","65","66","91","92"}),AND(OR(C853={"55","56","57"}),C854&lt;&gt;"74"),OR(C854={"72","73"})),0,C855)+IF(OR(AND(LEFT(C847,1)="8",NOT(OR(C857={"11","12","15","21","22"}))),OR(C857={"02","03","04","05","06","07","31","32","33","34","35","42","52","65","66","91","92"}),AND(OR(C857={"55","56","57"}),C858&lt;&gt;"74"),OR(C858={"72","73"})),0,C859))</f>
        <v>0</v>
      </c>
      <c r="D845" s="38">
        <f>IF(OR(D847={"050","060","070","523","630","635","660","665","670","675","910","919","920","935","950","955","970","M10","U10","W10","WWW","W01","W02","W03","W04","W05","W06","W07","XXX","X01","X02","X03","X04","YYY","Y01","Y02","Y03","Y04","ZZZ"}),0,D844)*(IF(OR(AND(LEFT(D847,1)="8",NOT(OR(D849={"11","12","15","21","22"}))),OR(D849={"02","03","04","05","06","07","31","32","33","34","35","42","52","65","66","91","92"}),AND(OR(D849={"55","56","57"}),D850&lt;&gt;"74"),OR(D850={"72","73"})),0,D851)+IF(OR(AND(LEFT(D847,1)="8",NOT(OR(D853={"11","12","15","21","22"}))),OR(D853={"02","03","04","05","06","07","31","32","33","34","35","42","52","65","66","91","92"}),AND(OR(D853={"55","56","57"}),D854&lt;&gt;"74"),OR(D854={"72","73"})),0,D855)+IF(OR(AND(LEFT(D847,1)="8",NOT(OR(D857={"11","12","15","21","22"}))),OR(D857={"02","03","04","05","06","07","31","32","33","34","35","42","52","65","66","91","92"}),AND(OR(D857={"55","56","57"}),D858&lt;&gt;"74"),OR(D858={"72","73"})),0,D859))</f>
        <v>0</v>
      </c>
      <c r="E845" s="42"/>
    </row>
    <row r="846" spans="1:5" ht="21.75" customHeight="1" x14ac:dyDescent="0.2">
      <c r="A846" s="202" t="s">
        <v>102</v>
      </c>
      <c r="B846" s="203"/>
      <c r="C846" s="39">
        <f>Data!$AA$29</f>
        <v>0</v>
      </c>
      <c r="D846" s="48"/>
      <c r="E846" s="43"/>
    </row>
    <row r="847" spans="1:5" ht="41.25" customHeight="1" x14ac:dyDescent="0.2">
      <c r="A847" s="30" t="s">
        <v>53</v>
      </c>
      <c r="B847" s="55" t="str">
        <f>IFERROR(VLOOKUP(C847,Codes!$A$62:$B$185,2,0),"")</f>
        <v/>
      </c>
      <c r="C847" s="53">
        <f>Data!$J$29</f>
        <v>0</v>
      </c>
      <c r="D847" s="49"/>
      <c r="E847" s="56" t="str">
        <f>IFERROR(VLOOKUP(D847,Codes!$A$62:$B$185,2,0),"")</f>
        <v/>
      </c>
    </row>
    <row r="848" spans="1:5" x14ac:dyDescent="0.2">
      <c r="A848" s="33" t="s">
        <v>97</v>
      </c>
      <c r="B848" s="4"/>
      <c r="C848" s="32"/>
      <c r="D848" s="59"/>
      <c r="E848" s="4"/>
    </row>
    <row r="849" spans="1:12" ht="41.25" customHeight="1" x14ac:dyDescent="0.2">
      <c r="A849" s="35" t="s">
        <v>88</v>
      </c>
      <c r="B849" s="55" t="str">
        <f>IFERROR(VLOOKUP(C849,Codes!$A$187:$B$240,2,0),"")</f>
        <v/>
      </c>
      <c r="C849" s="53">
        <f>Data!$L$29</f>
        <v>0</v>
      </c>
      <c r="D849" s="50"/>
      <c r="E849" s="56" t="str">
        <f>IFERROR(VLOOKUP(D849,Codes!$A$187:$B$240,2,0),"")</f>
        <v/>
      </c>
      <c r="L849" s="2"/>
    </row>
    <row r="850" spans="1:12" ht="41.25" customHeight="1" x14ac:dyDescent="0.2">
      <c r="A850" s="36" t="s">
        <v>89</v>
      </c>
      <c r="B850" s="55" t="str">
        <f>IFERROR(VLOOKUP(C850,Codes!$A$2:$B$59,2,0),"")</f>
        <v/>
      </c>
      <c r="C850" s="53">
        <f>Data!$N$29</f>
        <v>0</v>
      </c>
      <c r="D850" s="49"/>
      <c r="E850" s="56" t="str">
        <f>IFERROR(VLOOKUP(D850,Codes!$A$2:$B$59,2,0),"")</f>
        <v/>
      </c>
    </row>
    <row r="851" spans="1:12" ht="21.75" customHeight="1" x14ac:dyDescent="0.2">
      <c r="A851" s="196" t="s">
        <v>3</v>
      </c>
      <c r="B851" s="197"/>
      <c r="C851" s="40">
        <f>Data!$P$29</f>
        <v>0</v>
      </c>
      <c r="D851" s="51"/>
      <c r="E851" s="44"/>
    </row>
    <row r="852" spans="1:12" x14ac:dyDescent="0.2">
      <c r="A852" s="33" t="s">
        <v>98</v>
      </c>
      <c r="B852" s="34"/>
      <c r="C852" s="32"/>
      <c r="D852" s="4"/>
      <c r="E852" s="4"/>
    </row>
    <row r="853" spans="1:12" ht="41.25" customHeight="1" x14ac:dyDescent="0.2">
      <c r="A853" s="35" t="s">
        <v>88</v>
      </c>
      <c r="B853" s="55" t="str">
        <f>IFERROR(VLOOKUP(C853,Codes!$A$187:$B$240,2,0),"")</f>
        <v/>
      </c>
      <c r="C853" s="53">
        <f>Data!$Q$29</f>
        <v>0</v>
      </c>
      <c r="D853" s="49"/>
      <c r="E853" s="56" t="str">
        <f>IFERROR(VLOOKUP(D853,Codes!$A$187:$B$240,2,0),"")</f>
        <v/>
      </c>
    </row>
    <row r="854" spans="1:12" ht="41.25" customHeight="1" x14ac:dyDescent="0.2">
      <c r="A854" s="36" t="s">
        <v>89</v>
      </c>
      <c r="B854" s="55" t="str">
        <f>IFERROR(VLOOKUP(C854,Codes!$A$2:$B$59,2,0),"")</f>
        <v/>
      </c>
      <c r="C854" s="53">
        <f>Data!$S$29</f>
        <v>0</v>
      </c>
      <c r="D854" s="49"/>
      <c r="E854" s="56" t="str">
        <f>IFERROR(VLOOKUP(D854,Codes!$A$2:$B$59,2,0),"")</f>
        <v/>
      </c>
    </row>
    <row r="855" spans="1:12" ht="21.75" customHeight="1" x14ac:dyDescent="0.2">
      <c r="A855" s="196" t="s">
        <v>3</v>
      </c>
      <c r="B855" s="197"/>
      <c r="C855" s="40">
        <f>Data!$U$29</f>
        <v>0</v>
      </c>
      <c r="D855" s="51"/>
      <c r="E855" s="44"/>
    </row>
    <row r="856" spans="1:12" x14ac:dyDescent="0.2">
      <c r="A856" s="33" t="s">
        <v>99</v>
      </c>
      <c r="B856" s="34"/>
      <c r="C856" s="32"/>
      <c r="D856" s="4"/>
      <c r="E856" s="4"/>
    </row>
    <row r="857" spans="1:12" ht="41.25" customHeight="1" x14ac:dyDescent="0.2">
      <c r="A857" s="35" t="s">
        <v>88</v>
      </c>
      <c r="B857" s="55" t="str">
        <f>IFERROR(VLOOKUP(C857,Codes!$A$187:$B$240,2,0),"")</f>
        <v/>
      </c>
      <c r="C857" s="53">
        <f>Data!$V$29</f>
        <v>0</v>
      </c>
      <c r="D857" s="49"/>
      <c r="E857" s="56" t="str">
        <f>IFERROR(VLOOKUP(D857,Codes!$A$187:$B$240,2,0),"")</f>
        <v/>
      </c>
    </row>
    <row r="858" spans="1:12" ht="41.25" customHeight="1" x14ac:dyDescent="0.2">
      <c r="A858" s="36" t="s">
        <v>89</v>
      </c>
      <c r="B858" s="55" t="str">
        <f>IFERROR(VLOOKUP(C858,Codes!$A$2:$B$59,2,0),"")</f>
        <v/>
      </c>
      <c r="C858" s="53">
        <f>Data!$X$29</f>
        <v>0</v>
      </c>
      <c r="D858" s="49"/>
      <c r="E858" s="56" t="str">
        <f>IFERROR(VLOOKUP(D858,Codes!$A$2:$B$59,2,0),"")</f>
        <v/>
      </c>
    </row>
    <row r="859" spans="1:12" ht="21.75" customHeight="1" x14ac:dyDescent="0.2">
      <c r="A859" s="196" t="s">
        <v>3</v>
      </c>
      <c r="B859" s="197"/>
      <c r="C859" s="40">
        <f>Data!$Z$29</f>
        <v>0</v>
      </c>
      <c r="D859" s="51"/>
      <c r="E859" s="44"/>
    </row>
    <row r="860" spans="1:12" x14ac:dyDescent="0.2">
      <c r="A860" s="10" t="s">
        <v>101</v>
      </c>
    </row>
    <row r="861" spans="1:12" x14ac:dyDescent="0.2">
      <c r="A861" s="153"/>
      <c r="B861" s="153"/>
      <c r="C861" s="153"/>
      <c r="D861" s="153"/>
      <c r="E861" s="153"/>
    </row>
    <row r="862" spans="1:12" x14ac:dyDescent="0.2">
      <c r="A862" s="153"/>
      <c r="B862" s="153"/>
      <c r="C862" s="153"/>
      <c r="D862" s="153"/>
      <c r="E862" s="153"/>
    </row>
    <row r="863" spans="1:12" x14ac:dyDescent="0.2">
      <c r="A863" s="153"/>
      <c r="B863" s="153"/>
      <c r="C863" s="153"/>
      <c r="D863" s="153"/>
      <c r="E863" s="153"/>
    </row>
    <row r="864" spans="1:12" x14ac:dyDescent="0.2">
      <c r="A864" s="153"/>
      <c r="B864" s="153"/>
      <c r="C864" s="153"/>
      <c r="D864" s="153"/>
      <c r="E864" s="153"/>
    </row>
    <row r="865" spans="1:12" x14ac:dyDescent="0.2">
      <c r="A865" s="153"/>
      <c r="B865" s="153"/>
      <c r="C865" s="153"/>
      <c r="D865" s="153"/>
      <c r="E865" s="153"/>
    </row>
    <row r="866" spans="1:12" x14ac:dyDescent="0.2">
      <c r="A866" s="153"/>
      <c r="B866" s="153"/>
      <c r="C866" s="153"/>
      <c r="D866" s="153"/>
      <c r="E866" s="153"/>
    </row>
    <row r="867" spans="1:12" x14ac:dyDescent="0.2">
      <c r="A867" s="153"/>
      <c r="B867" s="153"/>
      <c r="C867" s="153"/>
      <c r="D867" s="153"/>
      <c r="E867" s="153"/>
    </row>
    <row r="868" spans="1:12" x14ac:dyDescent="0.2">
      <c r="A868" s="153"/>
      <c r="B868" s="153"/>
      <c r="C868" s="153"/>
      <c r="D868" s="153"/>
      <c r="E868" s="153"/>
    </row>
    <row r="869" spans="1:12" x14ac:dyDescent="0.2">
      <c r="E869" s="15" t="str">
        <f>"Page "&amp;Data!$A$29</f>
        <v>Page 28</v>
      </c>
    </row>
    <row r="870" spans="1:12" ht="20.25" customHeight="1" x14ac:dyDescent="0.2">
      <c r="A870" s="26" t="s">
        <v>94</v>
      </c>
      <c r="B870" s="4"/>
      <c r="C870" s="4"/>
      <c r="D870" s="4"/>
      <c r="E870" s="54" t="str">
        <f>"Review Date:  "&amp;TEXT(Data!$C$30,"MM/DD/YYYY")</f>
        <v>Review Date:  01/00/1900</v>
      </c>
    </row>
    <row r="871" spans="1:12" ht="20.25" customHeight="1" x14ac:dyDescent="0.2">
      <c r="A871" s="26" t="str">
        <f>"Institution:  "&amp;Data!$E$30</f>
        <v xml:space="preserve">Institution:  </v>
      </c>
      <c r="B871" s="4"/>
      <c r="C871" s="4"/>
      <c r="D871" s="4"/>
      <c r="E871" s="4"/>
    </row>
    <row r="872" spans="1:12" ht="20.25" customHeight="1" x14ac:dyDescent="0.2">
      <c r="A872" s="26" t="str">
        <f>"Building:  "&amp;Data!$F$30&amp;" - "&amp;Data!$G$30</f>
        <v xml:space="preserve">Building:   - </v>
      </c>
      <c r="B872" s="4"/>
      <c r="C872" s="4"/>
      <c r="D872" s="4"/>
      <c r="E872" s="4"/>
    </row>
    <row r="873" spans="1:12" x14ac:dyDescent="0.2">
      <c r="A873" s="10" t="s">
        <v>1</v>
      </c>
      <c r="C873" s="31" t="s">
        <v>86</v>
      </c>
      <c r="D873" s="45" t="s">
        <v>47</v>
      </c>
    </row>
    <row r="874" spans="1:12" ht="21.75" customHeight="1" x14ac:dyDescent="0.2">
      <c r="A874" s="198" t="s">
        <v>100</v>
      </c>
      <c r="B874" s="199"/>
      <c r="C874" s="52">
        <f>Data!$H$30</f>
        <v>0</v>
      </c>
      <c r="D874" s="46"/>
      <c r="E874" s="41"/>
    </row>
    <row r="875" spans="1:12" ht="21.75" customHeight="1" x14ac:dyDescent="0.2">
      <c r="A875" s="200" t="s">
        <v>91</v>
      </c>
      <c r="B875" s="201"/>
      <c r="C875" s="37">
        <f>Data!$I$30</f>
        <v>0</v>
      </c>
      <c r="D875" s="47"/>
      <c r="E875" s="42"/>
    </row>
    <row r="876" spans="1:12" ht="21.75" customHeight="1" x14ac:dyDescent="0.2">
      <c r="A876" s="200" t="s">
        <v>96</v>
      </c>
      <c r="B876" s="201"/>
      <c r="C876" s="37">
        <f>IF(OR(C878={"050","060","070","523","630","635","660","665","670","675","910","919","920","935","950","955","970","M10","U10","W10","WWW","W01","W02","W03","W04","W05","W06","W07","XXX","X01","X02","X03","X04","YYY","Y01","Y02","Y03","Y04","ZZZ"}),0,C875)*(IF(OR(AND(LEFT(C878,1)="8",NOT(OR(C880={"11","12","15","21","22"}))),OR(C880={"02","03","04","05","06","07","31","32","33","34","35","42","52","65","66","91","92"}),AND(OR(C880={"55","56","57"}),C881&lt;&gt;"74"),OR(C881={"72","73"})),0,C882)+IF(OR(AND(LEFT(C878,1)="8",NOT(OR(C884={"11","12","15","21","22"}))),OR(C884={"02","03","04","05","06","07","31","32","33","34","35","42","52","65","66","91","92"}),AND(OR(C884={"55","56","57"}),C885&lt;&gt;"74"),OR(C885={"72","73"})),0,C886)+IF(OR(AND(LEFT(C878,1)="8",NOT(OR(C888={"11","12","15","21","22"}))),OR(C888={"02","03","04","05","06","07","31","32","33","34","35","42","52","65","66","91","92"}),AND(OR(C888={"55","56","57"}),C889&lt;&gt;"74"),OR(C889={"72","73"})),0,C890))</f>
        <v>0</v>
      </c>
      <c r="D876" s="38">
        <f>IF(OR(D878={"050","060","070","523","630","635","660","665","670","675","910","919","920","935","950","955","970","M10","U10","W10","WWW","W01","W02","W03","W04","W05","W06","W07","XXX","X01","X02","X03","X04","YYY","Y01","Y02","Y03","Y04","ZZZ"}),0,D875)*(IF(OR(AND(LEFT(D878,1)="8",NOT(OR(D880={"11","12","15","21","22"}))),OR(D880={"02","03","04","05","06","07","31","32","33","34","35","42","52","65","66","91","92"}),AND(OR(D880={"55","56","57"}),D881&lt;&gt;"74"),OR(D881={"72","73"})),0,D882)+IF(OR(AND(LEFT(D878,1)="8",NOT(OR(D884={"11","12","15","21","22"}))),OR(D884={"02","03","04","05","06","07","31","32","33","34","35","42","52","65","66","91","92"}),AND(OR(D884={"55","56","57"}),D885&lt;&gt;"74"),OR(D885={"72","73"})),0,D886)+IF(OR(AND(LEFT(D878,1)="8",NOT(OR(D888={"11","12","15","21","22"}))),OR(D888={"02","03","04","05","06","07","31","32","33","34","35","42","52","65","66","91","92"}),AND(OR(D888={"55","56","57"}),D889&lt;&gt;"74"),OR(D889={"72","73"})),0,D890))</f>
        <v>0</v>
      </c>
      <c r="E876" s="42"/>
    </row>
    <row r="877" spans="1:12" ht="21.75" customHeight="1" x14ac:dyDescent="0.2">
      <c r="A877" s="202" t="s">
        <v>102</v>
      </c>
      <c r="B877" s="203"/>
      <c r="C877" s="39">
        <f>Data!$AA$30</f>
        <v>0</v>
      </c>
      <c r="D877" s="48"/>
      <c r="E877" s="43"/>
    </row>
    <row r="878" spans="1:12" ht="41.25" customHeight="1" x14ac:dyDescent="0.2">
      <c r="A878" s="30" t="s">
        <v>53</v>
      </c>
      <c r="B878" s="55" t="str">
        <f>IFERROR(VLOOKUP(C878,Codes!$A$62:$B$185,2,0),"")</f>
        <v/>
      </c>
      <c r="C878" s="53">
        <f>Data!$J$30</f>
        <v>0</v>
      </c>
      <c r="D878" s="49"/>
      <c r="E878" s="56" t="str">
        <f>IFERROR(VLOOKUP(D878,Codes!$A$62:$B$185,2,0),"")</f>
        <v/>
      </c>
    </row>
    <row r="879" spans="1:12" x14ac:dyDescent="0.2">
      <c r="A879" s="33" t="s">
        <v>97</v>
      </c>
      <c r="B879" s="4"/>
      <c r="C879" s="32"/>
      <c r="D879" s="59"/>
      <c r="E879" s="4"/>
    </row>
    <row r="880" spans="1:12" ht="41.25" customHeight="1" x14ac:dyDescent="0.2">
      <c r="A880" s="35" t="s">
        <v>88</v>
      </c>
      <c r="B880" s="55" t="str">
        <f>IFERROR(VLOOKUP(C880,Codes!$A$187:$B$240,2,0),"")</f>
        <v/>
      </c>
      <c r="C880" s="53">
        <f>Data!$L$30</f>
        <v>0</v>
      </c>
      <c r="D880" s="50"/>
      <c r="E880" s="56" t="str">
        <f>IFERROR(VLOOKUP(D880,Codes!$A$187:$B$240,2,0),"")</f>
        <v/>
      </c>
      <c r="L880" s="2"/>
    </row>
    <row r="881" spans="1:5" ht="41.25" customHeight="1" x14ac:dyDescent="0.2">
      <c r="A881" s="36" t="s">
        <v>89</v>
      </c>
      <c r="B881" s="55" t="str">
        <f>IFERROR(VLOOKUP(C881,Codes!$A$2:$B$59,2,0),"")</f>
        <v/>
      </c>
      <c r="C881" s="53">
        <f>Data!$N$30</f>
        <v>0</v>
      </c>
      <c r="D881" s="49"/>
      <c r="E881" s="56" t="str">
        <f>IFERROR(VLOOKUP(D881,Codes!$A$2:$B$59,2,0),"")</f>
        <v/>
      </c>
    </row>
    <row r="882" spans="1:5" ht="21.75" customHeight="1" x14ac:dyDescent="0.2">
      <c r="A882" s="196" t="s">
        <v>3</v>
      </c>
      <c r="B882" s="197"/>
      <c r="C882" s="40">
        <f>Data!$P$30</f>
        <v>0</v>
      </c>
      <c r="D882" s="51"/>
      <c r="E882" s="44"/>
    </row>
    <row r="883" spans="1:5" x14ac:dyDescent="0.2">
      <c r="A883" s="33" t="s">
        <v>98</v>
      </c>
      <c r="B883" s="34"/>
      <c r="C883" s="32"/>
      <c r="D883" s="4"/>
      <c r="E883" s="4"/>
    </row>
    <row r="884" spans="1:5" ht="41.25" customHeight="1" x14ac:dyDescent="0.2">
      <c r="A884" s="35" t="s">
        <v>88</v>
      </c>
      <c r="B884" s="55" t="str">
        <f>IFERROR(VLOOKUP(C884,Codes!$A$187:$B$240,2,0),"")</f>
        <v/>
      </c>
      <c r="C884" s="53">
        <f>Data!$Q$30</f>
        <v>0</v>
      </c>
      <c r="D884" s="49"/>
      <c r="E884" s="56" t="str">
        <f>IFERROR(VLOOKUP(D884,Codes!$A$187:$B$240,2,0),"")</f>
        <v/>
      </c>
    </row>
    <row r="885" spans="1:5" ht="41.25" customHeight="1" x14ac:dyDescent="0.2">
      <c r="A885" s="36" t="s">
        <v>89</v>
      </c>
      <c r="B885" s="55" t="str">
        <f>IFERROR(VLOOKUP(C885,Codes!$A$2:$B$59,2,0),"")</f>
        <v/>
      </c>
      <c r="C885" s="53">
        <f>Data!$S$30</f>
        <v>0</v>
      </c>
      <c r="D885" s="49"/>
      <c r="E885" s="56" t="str">
        <f>IFERROR(VLOOKUP(D885,Codes!$A$2:$B$59,2,0),"")</f>
        <v/>
      </c>
    </row>
    <row r="886" spans="1:5" ht="21.75" customHeight="1" x14ac:dyDescent="0.2">
      <c r="A886" s="196" t="s">
        <v>3</v>
      </c>
      <c r="B886" s="197"/>
      <c r="C886" s="40">
        <f>Data!$U$30</f>
        <v>0</v>
      </c>
      <c r="D886" s="51"/>
      <c r="E886" s="44"/>
    </row>
    <row r="887" spans="1:5" x14ac:dyDescent="0.2">
      <c r="A887" s="33" t="s">
        <v>99</v>
      </c>
      <c r="B887" s="34"/>
      <c r="C887" s="32"/>
      <c r="D887" s="4"/>
      <c r="E887" s="4"/>
    </row>
    <row r="888" spans="1:5" ht="41.25" customHeight="1" x14ac:dyDescent="0.2">
      <c r="A888" s="35" t="s">
        <v>88</v>
      </c>
      <c r="B888" s="55" t="str">
        <f>IFERROR(VLOOKUP(C888,Codes!$A$187:$B$240,2,0),"")</f>
        <v/>
      </c>
      <c r="C888" s="53">
        <f>Data!$V$30</f>
        <v>0</v>
      </c>
      <c r="D888" s="49"/>
      <c r="E888" s="56" t="str">
        <f>IFERROR(VLOOKUP(D888,Codes!$A$187:$B$240,2,0),"")</f>
        <v/>
      </c>
    </row>
    <row r="889" spans="1:5" ht="41.25" customHeight="1" x14ac:dyDescent="0.2">
      <c r="A889" s="36" t="s">
        <v>89</v>
      </c>
      <c r="B889" s="55" t="str">
        <f>IFERROR(VLOOKUP(C889,Codes!$A$2:$B$59,2,0),"")</f>
        <v/>
      </c>
      <c r="C889" s="53">
        <f>Data!$X$30</f>
        <v>0</v>
      </c>
      <c r="D889" s="49"/>
      <c r="E889" s="56" t="str">
        <f>IFERROR(VLOOKUP(D889,Codes!$A$2:$B$59,2,0),"")</f>
        <v/>
      </c>
    </row>
    <row r="890" spans="1:5" ht="21.75" customHeight="1" x14ac:dyDescent="0.2">
      <c r="A890" s="196" t="s">
        <v>3</v>
      </c>
      <c r="B890" s="197"/>
      <c r="C890" s="40">
        <f>Data!$Z$30</f>
        <v>0</v>
      </c>
      <c r="D890" s="51"/>
      <c r="E890" s="44"/>
    </row>
    <row r="891" spans="1:5" x14ac:dyDescent="0.2">
      <c r="A891" s="10" t="s">
        <v>101</v>
      </c>
    </row>
    <row r="892" spans="1:5" x14ac:dyDescent="0.2">
      <c r="A892" s="153"/>
      <c r="B892" s="153"/>
      <c r="C892" s="153"/>
      <c r="D892" s="153"/>
      <c r="E892" s="153"/>
    </row>
    <row r="893" spans="1:5" x14ac:dyDescent="0.2">
      <c r="A893" s="153"/>
      <c r="B893" s="153"/>
      <c r="C893" s="153"/>
      <c r="D893" s="153"/>
      <c r="E893" s="153"/>
    </row>
    <row r="894" spans="1:5" x14ac:dyDescent="0.2">
      <c r="A894" s="153"/>
      <c r="B894" s="153"/>
      <c r="C894" s="153"/>
      <c r="D894" s="153"/>
      <c r="E894" s="153"/>
    </row>
    <row r="895" spans="1:5" x14ac:dyDescent="0.2">
      <c r="A895" s="153"/>
      <c r="B895" s="153"/>
      <c r="C895" s="153"/>
      <c r="D895" s="153"/>
      <c r="E895" s="153"/>
    </row>
    <row r="896" spans="1:5" x14ac:dyDescent="0.2">
      <c r="A896" s="153"/>
      <c r="B896" s="153"/>
      <c r="C896" s="153"/>
      <c r="D896" s="153"/>
      <c r="E896" s="153"/>
    </row>
    <row r="897" spans="1:12" x14ac:dyDescent="0.2">
      <c r="A897" s="153"/>
      <c r="B897" s="153"/>
      <c r="C897" s="153"/>
      <c r="D897" s="153"/>
      <c r="E897" s="153"/>
    </row>
    <row r="898" spans="1:12" x14ac:dyDescent="0.2">
      <c r="A898" s="153"/>
      <c r="B898" s="153"/>
      <c r="C898" s="153"/>
      <c r="D898" s="153"/>
      <c r="E898" s="153"/>
    </row>
    <row r="899" spans="1:12" x14ac:dyDescent="0.2">
      <c r="A899" s="153"/>
      <c r="B899" s="153"/>
      <c r="C899" s="153"/>
      <c r="D899" s="153"/>
      <c r="E899" s="153"/>
    </row>
    <row r="900" spans="1:12" x14ac:dyDescent="0.2">
      <c r="E900" s="15" t="str">
        <f>"Page "&amp;Data!$A$30</f>
        <v>Page 29</v>
      </c>
    </row>
    <row r="901" spans="1:12" ht="20.25" customHeight="1" x14ac:dyDescent="0.2">
      <c r="A901" s="26" t="s">
        <v>94</v>
      </c>
      <c r="B901" s="4"/>
      <c r="C901" s="4"/>
      <c r="D901" s="4"/>
      <c r="E901" s="54" t="str">
        <f>"Review Date:  "&amp;TEXT(Data!$C$31,"MM/DD/YYYY")</f>
        <v>Review Date:  01/00/1900</v>
      </c>
    </row>
    <row r="902" spans="1:12" ht="20.25" customHeight="1" x14ac:dyDescent="0.2">
      <c r="A902" s="26" t="str">
        <f>"Institution:  "&amp;Data!$E$31</f>
        <v xml:space="preserve">Institution:  </v>
      </c>
      <c r="B902" s="4"/>
      <c r="C902" s="4"/>
      <c r="D902" s="4"/>
      <c r="E902" s="4"/>
    </row>
    <row r="903" spans="1:12" ht="20.25" customHeight="1" x14ac:dyDescent="0.2">
      <c r="A903" s="26" t="str">
        <f>"Building:  "&amp;Data!$F$31&amp;" - "&amp;Data!$G$31</f>
        <v xml:space="preserve">Building:   - </v>
      </c>
      <c r="B903" s="4"/>
      <c r="C903" s="4"/>
      <c r="D903" s="4"/>
      <c r="E903" s="4"/>
    </row>
    <row r="904" spans="1:12" x14ac:dyDescent="0.2">
      <c r="A904" s="10" t="s">
        <v>1</v>
      </c>
      <c r="C904" s="31" t="s">
        <v>86</v>
      </c>
      <c r="D904" s="45" t="s">
        <v>47</v>
      </c>
    </row>
    <row r="905" spans="1:12" ht="21.75" customHeight="1" x14ac:dyDescent="0.2">
      <c r="A905" s="198" t="s">
        <v>100</v>
      </c>
      <c r="B905" s="199"/>
      <c r="C905" s="52">
        <f>Data!$H$31</f>
        <v>0</v>
      </c>
      <c r="D905" s="46"/>
      <c r="E905" s="41"/>
    </row>
    <row r="906" spans="1:12" ht="21.75" customHeight="1" x14ac:dyDescent="0.2">
      <c r="A906" s="200" t="s">
        <v>91</v>
      </c>
      <c r="B906" s="201"/>
      <c r="C906" s="37">
        <f>Data!$I$31</f>
        <v>0</v>
      </c>
      <c r="D906" s="47"/>
      <c r="E906" s="42"/>
    </row>
    <row r="907" spans="1:12" ht="21.75" customHeight="1" x14ac:dyDescent="0.2">
      <c r="A907" s="200" t="s">
        <v>96</v>
      </c>
      <c r="B907" s="201"/>
      <c r="C907" s="37">
        <f>IF(OR(C909={"050","060","070","523","630","635","660","665","670","675","910","919","920","935","950","955","970","M10","U10","W10","WWW","W01","W02","W03","W04","W05","W06","W07","XXX","X01","X02","X03","X04","YYY","Y01","Y02","Y03","Y04","ZZZ"}),0,C906)*(IF(OR(AND(LEFT(C909,1)="8",NOT(OR(C911={"11","12","15","21","22"}))),OR(C911={"02","03","04","05","06","07","31","32","33","34","35","42","52","65","66","91","92"}),AND(OR(C911={"55","56","57"}),C912&lt;&gt;"74"),OR(C912={"72","73"})),0,C913)+IF(OR(AND(LEFT(C909,1)="8",NOT(OR(C915={"11","12","15","21","22"}))),OR(C915={"02","03","04","05","06","07","31","32","33","34","35","42","52","65","66","91","92"}),AND(OR(C915={"55","56","57"}),C916&lt;&gt;"74"),OR(C916={"72","73"})),0,C917)+IF(OR(AND(LEFT(C909,1)="8",NOT(OR(C919={"11","12","15","21","22"}))),OR(C919={"02","03","04","05","06","07","31","32","33","34","35","42","52","65","66","91","92"}),AND(OR(C919={"55","56","57"}),C920&lt;&gt;"74"),OR(C920={"72","73"})),0,C921))</f>
        <v>0</v>
      </c>
      <c r="D907" s="38">
        <f>IF(OR(D909={"050","060","070","523","630","635","660","665","670","675","910","919","920","935","950","955","970","M10","U10","W10","WWW","W01","W02","W03","W04","W05","W06","W07","XXX","X01","X02","X03","X04","YYY","Y01","Y02","Y03","Y04","ZZZ"}),0,D906)*(IF(OR(AND(LEFT(D909,1)="8",NOT(OR(D911={"11","12","15","21","22"}))),OR(D911={"02","03","04","05","06","07","31","32","33","34","35","42","52","65","66","91","92"}),AND(OR(D911={"55","56","57"}),D912&lt;&gt;"74"),OR(D912={"72","73"})),0,D913)+IF(OR(AND(LEFT(D909,1)="8",NOT(OR(D915={"11","12","15","21","22"}))),OR(D915={"02","03","04","05","06","07","31","32","33","34","35","42","52","65","66","91","92"}),AND(OR(D915={"55","56","57"}),D916&lt;&gt;"74"),OR(D916={"72","73"})),0,D917)+IF(OR(AND(LEFT(D909,1)="8",NOT(OR(D919={"11","12","15","21","22"}))),OR(D919={"02","03","04","05","06","07","31","32","33","34","35","42","52","65","66","91","92"}),AND(OR(D919={"55","56","57"}),D920&lt;&gt;"74"),OR(D920={"72","73"})),0,D921))</f>
        <v>0</v>
      </c>
      <c r="E907" s="42"/>
    </row>
    <row r="908" spans="1:12" ht="21.75" customHeight="1" x14ac:dyDescent="0.2">
      <c r="A908" s="202" t="s">
        <v>102</v>
      </c>
      <c r="B908" s="203"/>
      <c r="C908" s="39">
        <f>Data!$AA$31</f>
        <v>0</v>
      </c>
      <c r="D908" s="48"/>
      <c r="E908" s="43"/>
    </row>
    <row r="909" spans="1:12" ht="41.25" customHeight="1" x14ac:dyDescent="0.2">
      <c r="A909" s="30" t="s">
        <v>53</v>
      </c>
      <c r="B909" s="55" t="str">
        <f>IFERROR(VLOOKUP(C909,Codes!$A$62:$B$185,2,0),"")</f>
        <v/>
      </c>
      <c r="C909" s="53">
        <f>Data!$J$31</f>
        <v>0</v>
      </c>
      <c r="D909" s="49"/>
      <c r="E909" s="56" t="str">
        <f>IFERROR(VLOOKUP(D909,Codes!$A$62:$B$185,2,0),"")</f>
        <v/>
      </c>
    </row>
    <row r="910" spans="1:12" x14ac:dyDescent="0.2">
      <c r="A910" s="33" t="s">
        <v>97</v>
      </c>
      <c r="B910" s="4"/>
      <c r="C910" s="32"/>
      <c r="D910" s="59"/>
      <c r="E910" s="4"/>
    </row>
    <row r="911" spans="1:12" ht="41.25" customHeight="1" x14ac:dyDescent="0.2">
      <c r="A911" s="35" t="s">
        <v>88</v>
      </c>
      <c r="B911" s="55" t="str">
        <f>IFERROR(VLOOKUP(C911,Codes!$A$187:$B$240,2,0),"")</f>
        <v/>
      </c>
      <c r="C911" s="53">
        <f>Data!$L$31</f>
        <v>0</v>
      </c>
      <c r="D911" s="50"/>
      <c r="E911" s="56" t="str">
        <f>IFERROR(VLOOKUP(D911,Codes!$A$187:$B$240,2,0),"")</f>
        <v/>
      </c>
      <c r="L911" s="2"/>
    </row>
    <row r="912" spans="1:12" ht="41.25" customHeight="1" x14ac:dyDescent="0.2">
      <c r="A912" s="36" t="s">
        <v>89</v>
      </c>
      <c r="B912" s="55" t="str">
        <f>IFERROR(VLOOKUP(C912,Codes!$A$2:$B$59,2,0),"")</f>
        <v/>
      </c>
      <c r="C912" s="53">
        <f>Data!$N$31</f>
        <v>0</v>
      </c>
      <c r="D912" s="49"/>
      <c r="E912" s="56" t="str">
        <f>IFERROR(VLOOKUP(D912,Codes!$A$2:$B$59,2,0),"")</f>
        <v/>
      </c>
    </row>
    <row r="913" spans="1:5" ht="21.75" customHeight="1" x14ac:dyDescent="0.2">
      <c r="A913" s="196" t="s">
        <v>3</v>
      </c>
      <c r="B913" s="197"/>
      <c r="C913" s="40">
        <f>Data!$P$31</f>
        <v>0</v>
      </c>
      <c r="D913" s="51"/>
      <c r="E913" s="44"/>
    </row>
    <row r="914" spans="1:5" x14ac:dyDescent="0.2">
      <c r="A914" s="33" t="s">
        <v>98</v>
      </c>
      <c r="B914" s="34"/>
      <c r="C914" s="32"/>
      <c r="D914" s="4"/>
      <c r="E914" s="4"/>
    </row>
    <row r="915" spans="1:5" ht="41.25" customHeight="1" x14ac:dyDescent="0.2">
      <c r="A915" s="35" t="s">
        <v>88</v>
      </c>
      <c r="B915" s="55" t="str">
        <f>IFERROR(VLOOKUP(C915,Codes!$A$187:$B$240,2,0),"")</f>
        <v/>
      </c>
      <c r="C915" s="53">
        <f>Data!$Q$31</f>
        <v>0</v>
      </c>
      <c r="D915" s="49"/>
      <c r="E915" s="56" t="str">
        <f>IFERROR(VLOOKUP(D915,Codes!$A$187:$B$240,2,0),"")</f>
        <v/>
      </c>
    </row>
    <row r="916" spans="1:5" ht="41.25" customHeight="1" x14ac:dyDescent="0.2">
      <c r="A916" s="36" t="s">
        <v>89</v>
      </c>
      <c r="B916" s="55" t="str">
        <f>IFERROR(VLOOKUP(C916,Codes!$A$2:$B$59,2,0),"")</f>
        <v/>
      </c>
      <c r="C916" s="53">
        <f>Data!$S$31</f>
        <v>0</v>
      </c>
      <c r="D916" s="49"/>
      <c r="E916" s="56" t="str">
        <f>IFERROR(VLOOKUP(D916,Codes!$A$2:$B$59,2,0),"")</f>
        <v/>
      </c>
    </row>
    <row r="917" spans="1:5" ht="21.75" customHeight="1" x14ac:dyDescent="0.2">
      <c r="A917" s="196" t="s">
        <v>3</v>
      </c>
      <c r="B917" s="197"/>
      <c r="C917" s="40">
        <f>Data!$U$31</f>
        <v>0</v>
      </c>
      <c r="D917" s="51"/>
      <c r="E917" s="44"/>
    </row>
    <row r="918" spans="1:5" x14ac:dyDescent="0.2">
      <c r="A918" s="33" t="s">
        <v>99</v>
      </c>
      <c r="B918" s="34"/>
      <c r="C918" s="32"/>
      <c r="D918" s="4"/>
      <c r="E918" s="4"/>
    </row>
    <row r="919" spans="1:5" ht="41.25" customHeight="1" x14ac:dyDescent="0.2">
      <c r="A919" s="35" t="s">
        <v>88</v>
      </c>
      <c r="B919" s="55" t="str">
        <f>IFERROR(VLOOKUP(C919,Codes!$A$187:$B$240,2,0),"")</f>
        <v/>
      </c>
      <c r="C919" s="53">
        <f>Data!$V$31</f>
        <v>0</v>
      </c>
      <c r="D919" s="49"/>
      <c r="E919" s="56" t="str">
        <f>IFERROR(VLOOKUP(D919,Codes!$A$187:$B$240,2,0),"")</f>
        <v/>
      </c>
    </row>
    <row r="920" spans="1:5" ht="41.25" customHeight="1" x14ac:dyDescent="0.2">
      <c r="A920" s="36" t="s">
        <v>89</v>
      </c>
      <c r="B920" s="55" t="str">
        <f>IFERROR(VLOOKUP(C920,Codes!$A$2:$B$59,2,0),"")</f>
        <v/>
      </c>
      <c r="C920" s="53">
        <f>Data!$X$31</f>
        <v>0</v>
      </c>
      <c r="D920" s="49"/>
      <c r="E920" s="56" t="str">
        <f>IFERROR(VLOOKUP(D920,Codes!$A$2:$B$59,2,0),"")</f>
        <v/>
      </c>
    </row>
    <row r="921" spans="1:5" ht="21.75" customHeight="1" x14ac:dyDescent="0.2">
      <c r="A921" s="196" t="s">
        <v>3</v>
      </c>
      <c r="B921" s="197"/>
      <c r="C921" s="40">
        <f>Data!$Z$31</f>
        <v>0</v>
      </c>
      <c r="D921" s="51"/>
      <c r="E921" s="44"/>
    </row>
    <row r="922" spans="1:5" x14ac:dyDescent="0.2">
      <c r="A922" s="10" t="s">
        <v>101</v>
      </c>
    </row>
    <row r="923" spans="1:5" x14ac:dyDescent="0.2">
      <c r="A923" s="153"/>
      <c r="B923" s="153"/>
      <c r="C923" s="153"/>
      <c r="D923" s="153"/>
      <c r="E923" s="153"/>
    </row>
    <row r="924" spans="1:5" x14ac:dyDescent="0.2">
      <c r="A924" s="153"/>
      <c r="B924" s="153"/>
      <c r="C924" s="153"/>
      <c r="D924" s="153"/>
      <c r="E924" s="153"/>
    </row>
    <row r="925" spans="1:5" x14ac:dyDescent="0.2">
      <c r="A925" s="153"/>
      <c r="B925" s="153"/>
      <c r="C925" s="153"/>
      <c r="D925" s="153"/>
      <c r="E925" s="153"/>
    </row>
    <row r="926" spans="1:5" x14ac:dyDescent="0.2">
      <c r="A926" s="153"/>
      <c r="B926" s="153"/>
      <c r="C926" s="153"/>
      <c r="D926" s="153"/>
      <c r="E926" s="153"/>
    </row>
    <row r="927" spans="1:5" x14ac:dyDescent="0.2">
      <c r="A927" s="153"/>
      <c r="B927" s="153"/>
      <c r="C927" s="153"/>
      <c r="D927" s="153"/>
      <c r="E927" s="153"/>
    </row>
    <row r="928" spans="1:5" x14ac:dyDescent="0.2">
      <c r="A928" s="153"/>
      <c r="B928" s="153"/>
      <c r="C928" s="153"/>
      <c r="D928" s="153"/>
      <c r="E928" s="153"/>
    </row>
    <row r="929" spans="1:12" x14ac:dyDescent="0.2">
      <c r="A929" s="153"/>
      <c r="B929" s="153"/>
      <c r="C929" s="153"/>
      <c r="D929" s="153"/>
      <c r="E929" s="153"/>
    </row>
    <row r="930" spans="1:12" x14ac:dyDescent="0.2">
      <c r="A930" s="153"/>
      <c r="B930" s="153"/>
      <c r="C930" s="153"/>
      <c r="D930" s="153"/>
      <c r="E930" s="153"/>
    </row>
    <row r="931" spans="1:12" x14ac:dyDescent="0.2">
      <c r="E931" s="15" t="str">
        <f>"Page "&amp;Data!$A$31</f>
        <v>Page 30</v>
      </c>
    </row>
    <row r="932" spans="1:12" ht="20.25" customHeight="1" x14ac:dyDescent="0.2">
      <c r="A932" s="26" t="s">
        <v>94</v>
      </c>
      <c r="B932" s="4"/>
      <c r="C932" s="4"/>
      <c r="D932" s="4"/>
      <c r="E932" s="54" t="str">
        <f>"Review Date:  "&amp;TEXT(Data!$C$32,"MM/DD/YYYY")</f>
        <v>Review Date:  01/00/1900</v>
      </c>
    </row>
    <row r="933" spans="1:12" ht="20.25" customHeight="1" x14ac:dyDescent="0.2">
      <c r="A933" s="26" t="str">
        <f>"Institution:  "&amp;Data!$E$32</f>
        <v xml:space="preserve">Institution:  </v>
      </c>
      <c r="B933" s="4"/>
      <c r="C933" s="4"/>
      <c r="D933" s="4"/>
      <c r="E933" s="4"/>
    </row>
    <row r="934" spans="1:12" ht="20.25" customHeight="1" x14ac:dyDescent="0.2">
      <c r="A934" s="26" t="str">
        <f>"Building:  "&amp;Data!$F$32&amp;" - "&amp;Data!$G$32</f>
        <v xml:space="preserve">Building:   - </v>
      </c>
      <c r="B934" s="4"/>
      <c r="C934" s="4"/>
      <c r="D934" s="4"/>
      <c r="E934" s="4"/>
    </row>
    <row r="935" spans="1:12" x14ac:dyDescent="0.2">
      <c r="A935" s="10" t="s">
        <v>1</v>
      </c>
      <c r="C935" s="31" t="s">
        <v>86</v>
      </c>
      <c r="D935" s="45" t="s">
        <v>47</v>
      </c>
    </row>
    <row r="936" spans="1:12" ht="21.75" customHeight="1" x14ac:dyDescent="0.2">
      <c r="A936" s="198" t="s">
        <v>100</v>
      </c>
      <c r="B936" s="199"/>
      <c r="C936" s="52">
        <f>Data!$H$32</f>
        <v>0</v>
      </c>
      <c r="D936" s="46"/>
      <c r="E936" s="41"/>
    </row>
    <row r="937" spans="1:12" ht="21.75" customHeight="1" x14ac:dyDescent="0.2">
      <c r="A937" s="200" t="s">
        <v>91</v>
      </c>
      <c r="B937" s="201"/>
      <c r="C937" s="37">
        <f>Data!$I$32</f>
        <v>0</v>
      </c>
      <c r="D937" s="47"/>
      <c r="E937" s="42"/>
    </row>
    <row r="938" spans="1:12" ht="21.75" customHeight="1" x14ac:dyDescent="0.2">
      <c r="A938" s="200" t="s">
        <v>96</v>
      </c>
      <c r="B938" s="201"/>
      <c r="C938" s="37">
        <f>IF(OR(C940={"050","060","070","523","630","635","660","665","670","675","910","919","920","935","950","955","970","M10","U10","W10","WWW","W01","W02","W03","W04","W05","W06","W07","XXX","X01","X02","X03","X04","YYY","Y01","Y02","Y03","Y04","ZZZ"}),0,C937)*(IF(OR(AND(LEFT(C940,1)="8",NOT(OR(C942={"11","12","15","21","22"}))),OR(C942={"02","03","04","05","06","07","31","32","33","34","35","42","52","65","66","91","92"}),AND(OR(C942={"55","56","57"}),C943&lt;&gt;"74"),OR(C943={"72","73"})),0,C944)+IF(OR(AND(LEFT(C940,1)="8",NOT(OR(C946={"11","12","15","21","22"}))),OR(C946={"02","03","04","05","06","07","31","32","33","34","35","42","52","65","66","91","92"}),AND(OR(C946={"55","56","57"}),C947&lt;&gt;"74"),OR(C947={"72","73"})),0,C948)+IF(OR(AND(LEFT(C940,1)="8",NOT(OR(C950={"11","12","15","21","22"}))),OR(C950={"02","03","04","05","06","07","31","32","33","34","35","42","52","65","66","91","92"}),AND(OR(C950={"55","56","57"}),C951&lt;&gt;"74"),OR(C951={"72","73"})),0,C952))</f>
        <v>0</v>
      </c>
      <c r="D938" s="38">
        <f>IF(OR(D940={"050","060","070","523","630","635","660","665","670","675","910","919","920","935","950","955","970","M10","U10","W10","WWW","W01","W02","W03","W04","W05","W06","W07","XXX","X01","X02","X03","X04","YYY","Y01","Y02","Y03","Y04","ZZZ"}),0,D937)*(IF(OR(AND(LEFT(D940,1)="8",NOT(OR(D942={"11","12","15","21","22"}))),OR(D942={"02","03","04","05","06","07","31","32","33","34","35","42","52","65","66","91","92"}),AND(OR(D942={"55","56","57"}),D943&lt;&gt;"74"),OR(D943={"72","73"})),0,D944)+IF(OR(AND(LEFT(D940,1)="8",NOT(OR(D946={"11","12","15","21","22"}))),OR(D946={"02","03","04","05","06","07","31","32","33","34","35","42","52","65","66","91","92"}),AND(OR(D946={"55","56","57"}),D947&lt;&gt;"74"),OR(D947={"72","73"})),0,D948)+IF(OR(AND(LEFT(D940,1)="8",NOT(OR(D950={"11","12","15","21","22"}))),OR(D950={"02","03","04","05","06","07","31","32","33","34","35","42","52","65","66","91","92"}),AND(OR(D950={"55","56","57"}),D951&lt;&gt;"74"),OR(D951={"72","73"})),0,D952))</f>
        <v>0</v>
      </c>
      <c r="E938" s="42"/>
    </row>
    <row r="939" spans="1:12" ht="21.75" customHeight="1" x14ac:dyDescent="0.2">
      <c r="A939" s="202" t="s">
        <v>102</v>
      </c>
      <c r="B939" s="203"/>
      <c r="C939" s="39">
        <f>Data!$AA$32</f>
        <v>0</v>
      </c>
      <c r="D939" s="48"/>
      <c r="E939" s="43"/>
    </row>
    <row r="940" spans="1:12" ht="41.25" customHeight="1" x14ac:dyDescent="0.2">
      <c r="A940" s="30" t="s">
        <v>53</v>
      </c>
      <c r="B940" s="55" t="str">
        <f>IFERROR(VLOOKUP(C940,Codes!$A$62:$B$185,2,0),"")</f>
        <v/>
      </c>
      <c r="C940" s="53">
        <f>Data!$J$32</f>
        <v>0</v>
      </c>
      <c r="D940" s="49"/>
      <c r="E940" s="56" t="str">
        <f>IFERROR(VLOOKUP(D940,Codes!$A$62:$B$185,2,0),"")</f>
        <v/>
      </c>
    </row>
    <row r="941" spans="1:12" x14ac:dyDescent="0.2">
      <c r="A941" s="33" t="s">
        <v>97</v>
      </c>
      <c r="B941" s="4"/>
      <c r="C941" s="32"/>
      <c r="D941" s="59"/>
      <c r="E941" s="4"/>
    </row>
    <row r="942" spans="1:12" ht="41.25" customHeight="1" x14ac:dyDescent="0.2">
      <c r="A942" s="35" t="s">
        <v>88</v>
      </c>
      <c r="B942" s="55" t="str">
        <f>IFERROR(VLOOKUP(C942,Codes!$A$187:$B$240,2,0),"")</f>
        <v/>
      </c>
      <c r="C942" s="53">
        <f>Data!$L$32</f>
        <v>0</v>
      </c>
      <c r="D942" s="50"/>
      <c r="E942" s="56" t="str">
        <f>IFERROR(VLOOKUP(D942,Codes!$A$187:$B$240,2,0),"")</f>
        <v/>
      </c>
      <c r="L942" s="2"/>
    </row>
    <row r="943" spans="1:12" ht="41.25" customHeight="1" x14ac:dyDescent="0.2">
      <c r="A943" s="36" t="s">
        <v>89</v>
      </c>
      <c r="B943" s="55" t="str">
        <f>IFERROR(VLOOKUP(C943,Codes!$A$2:$B$59,2,0),"")</f>
        <v/>
      </c>
      <c r="C943" s="53">
        <f>Data!$N$32</f>
        <v>0</v>
      </c>
      <c r="D943" s="49"/>
      <c r="E943" s="56" t="str">
        <f>IFERROR(VLOOKUP(D943,Codes!$A$2:$B$59,2,0),"")</f>
        <v/>
      </c>
    </row>
    <row r="944" spans="1:12" ht="21.75" customHeight="1" x14ac:dyDescent="0.2">
      <c r="A944" s="196" t="s">
        <v>3</v>
      </c>
      <c r="B944" s="197"/>
      <c r="C944" s="40">
        <f>Data!$P$32</f>
        <v>0</v>
      </c>
      <c r="D944" s="51"/>
      <c r="E944" s="44"/>
    </row>
    <row r="945" spans="1:5" x14ac:dyDescent="0.2">
      <c r="A945" s="33" t="s">
        <v>98</v>
      </c>
      <c r="B945" s="34"/>
      <c r="C945" s="32"/>
      <c r="D945" s="4"/>
      <c r="E945" s="4"/>
    </row>
    <row r="946" spans="1:5" ht="41.25" customHeight="1" x14ac:dyDescent="0.2">
      <c r="A946" s="35" t="s">
        <v>88</v>
      </c>
      <c r="B946" s="55" t="str">
        <f>IFERROR(VLOOKUP(C946,Codes!$A$187:$B$240,2,0),"")</f>
        <v/>
      </c>
      <c r="C946" s="53">
        <f>Data!$Q$32</f>
        <v>0</v>
      </c>
      <c r="D946" s="49"/>
      <c r="E946" s="56" t="str">
        <f>IFERROR(VLOOKUP(D946,Codes!$A$187:$B$240,2,0),"")</f>
        <v/>
      </c>
    </row>
    <row r="947" spans="1:5" ht="41.25" customHeight="1" x14ac:dyDescent="0.2">
      <c r="A947" s="36" t="s">
        <v>89</v>
      </c>
      <c r="B947" s="55" t="str">
        <f>IFERROR(VLOOKUP(C947,Codes!$A$2:$B$59,2,0),"")</f>
        <v/>
      </c>
      <c r="C947" s="53">
        <f>Data!$S$32</f>
        <v>0</v>
      </c>
      <c r="D947" s="49"/>
      <c r="E947" s="56" t="str">
        <f>IFERROR(VLOOKUP(D947,Codes!$A$2:$B$59,2,0),"")</f>
        <v/>
      </c>
    </row>
    <row r="948" spans="1:5" ht="21.75" customHeight="1" x14ac:dyDescent="0.2">
      <c r="A948" s="196" t="s">
        <v>3</v>
      </c>
      <c r="B948" s="197"/>
      <c r="C948" s="40">
        <f>Data!$U$32</f>
        <v>0</v>
      </c>
      <c r="D948" s="51"/>
      <c r="E948" s="44"/>
    </row>
    <row r="949" spans="1:5" x14ac:dyDescent="0.2">
      <c r="A949" s="33" t="s">
        <v>99</v>
      </c>
      <c r="B949" s="34"/>
      <c r="C949" s="32"/>
      <c r="D949" s="4"/>
      <c r="E949" s="4"/>
    </row>
    <row r="950" spans="1:5" ht="41.25" customHeight="1" x14ac:dyDescent="0.2">
      <c r="A950" s="35" t="s">
        <v>88</v>
      </c>
      <c r="B950" s="55" t="str">
        <f>IFERROR(VLOOKUP(C950,Codes!$A$187:$B$240,2,0),"")</f>
        <v/>
      </c>
      <c r="C950" s="53">
        <f>Data!$V$32</f>
        <v>0</v>
      </c>
      <c r="D950" s="49"/>
      <c r="E950" s="56" t="str">
        <f>IFERROR(VLOOKUP(D950,Codes!$A$187:$B$240,2,0),"")</f>
        <v/>
      </c>
    </row>
    <row r="951" spans="1:5" ht="41.25" customHeight="1" x14ac:dyDescent="0.2">
      <c r="A951" s="36" t="s">
        <v>89</v>
      </c>
      <c r="B951" s="55" t="str">
        <f>IFERROR(VLOOKUP(C951,Codes!$A$2:$B$59,2,0),"")</f>
        <v/>
      </c>
      <c r="C951" s="53">
        <f>Data!$X$32</f>
        <v>0</v>
      </c>
      <c r="D951" s="49"/>
      <c r="E951" s="56" t="str">
        <f>IFERROR(VLOOKUP(D951,Codes!$A$2:$B$59,2,0),"")</f>
        <v/>
      </c>
    </row>
    <row r="952" spans="1:5" ht="21.75" customHeight="1" x14ac:dyDescent="0.2">
      <c r="A952" s="196" t="s">
        <v>3</v>
      </c>
      <c r="B952" s="197"/>
      <c r="C952" s="40">
        <f>Data!$Z$32</f>
        <v>0</v>
      </c>
      <c r="D952" s="51"/>
      <c r="E952" s="44"/>
    </row>
    <row r="953" spans="1:5" x14ac:dyDescent="0.2">
      <c r="A953" s="10" t="s">
        <v>101</v>
      </c>
    </row>
    <row r="954" spans="1:5" x14ac:dyDescent="0.2">
      <c r="A954" s="153"/>
      <c r="B954" s="153"/>
      <c r="C954" s="153"/>
      <c r="D954" s="153"/>
      <c r="E954" s="153"/>
    </row>
    <row r="955" spans="1:5" x14ac:dyDescent="0.2">
      <c r="A955" s="153"/>
      <c r="B955" s="153"/>
      <c r="C955" s="153"/>
      <c r="D955" s="153"/>
      <c r="E955" s="153"/>
    </row>
    <row r="956" spans="1:5" x14ac:dyDescent="0.2">
      <c r="A956" s="153"/>
      <c r="B956" s="153"/>
      <c r="C956" s="153"/>
      <c r="D956" s="153"/>
      <c r="E956" s="153"/>
    </row>
    <row r="957" spans="1:5" x14ac:dyDescent="0.2">
      <c r="A957" s="153"/>
      <c r="B957" s="153"/>
      <c r="C957" s="153"/>
      <c r="D957" s="153"/>
      <c r="E957" s="153"/>
    </row>
    <row r="958" spans="1:5" x14ac:dyDescent="0.2">
      <c r="A958" s="153"/>
      <c r="B958" s="153"/>
      <c r="C958" s="153"/>
      <c r="D958" s="153"/>
      <c r="E958" s="153"/>
    </row>
    <row r="959" spans="1:5" x14ac:dyDescent="0.2">
      <c r="A959" s="153"/>
      <c r="B959" s="153"/>
      <c r="C959" s="153"/>
      <c r="D959" s="153"/>
      <c r="E959" s="153"/>
    </row>
    <row r="960" spans="1:5" x14ac:dyDescent="0.2">
      <c r="A960" s="153"/>
      <c r="B960" s="153"/>
      <c r="C960" s="153"/>
      <c r="D960" s="153"/>
      <c r="E960" s="153"/>
    </row>
    <row r="961" spans="1:12" x14ac:dyDescent="0.2">
      <c r="A961" s="153"/>
      <c r="B961" s="153"/>
      <c r="C961" s="153"/>
      <c r="D961" s="153"/>
      <c r="E961" s="153"/>
    </row>
    <row r="962" spans="1:12" x14ac:dyDescent="0.2">
      <c r="E962" s="15" t="str">
        <f>"Page "&amp;Data!$A$32</f>
        <v>Page 31</v>
      </c>
    </row>
    <row r="963" spans="1:12" ht="20.25" customHeight="1" x14ac:dyDescent="0.2">
      <c r="A963" s="26" t="s">
        <v>94</v>
      </c>
      <c r="B963" s="4"/>
      <c r="C963" s="4"/>
      <c r="D963" s="4"/>
      <c r="E963" s="54" t="str">
        <f>"Review Date:  "&amp;TEXT(Data!$C$33,"MM/DD/YYYY")</f>
        <v>Review Date:  01/00/1900</v>
      </c>
    </row>
    <row r="964" spans="1:12" ht="20.25" customHeight="1" x14ac:dyDescent="0.2">
      <c r="A964" s="26" t="str">
        <f>"Institution:  "&amp;Data!$E$33</f>
        <v xml:space="preserve">Institution:  </v>
      </c>
      <c r="B964" s="4"/>
      <c r="C964" s="4"/>
      <c r="D964" s="4"/>
      <c r="E964" s="4"/>
    </row>
    <row r="965" spans="1:12" ht="20.25" customHeight="1" x14ac:dyDescent="0.2">
      <c r="A965" s="26" t="str">
        <f>"Building:  "&amp;Data!$F$33&amp;" - "&amp;Data!$G$33</f>
        <v xml:space="preserve">Building:   - </v>
      </c>
      <c r="B965" s="4"/>
      <c r="C965" s="4"/>
      <c r="D965" s="4"/>
      <c r="E965" s="4"/>
    </row>
    <row r="966" spans="1:12" x14ac:dyDescent="0.2">
      <c r="A966" s="10" t="s">
        <v>1</v>
      </c>
      <c r="C966" s="31" t="s">
        <v>86</v>
      </c>
      <c r="D966" s="45" t="s">
        <v>47</v>
      </c>
    </row>
    <row r="967" spans="1:12" ht="21.75" customHeight="1" x14ac:dyDescent="0.2">
      <c r="A967" s="198" t="s">
        <v>100</v>
      </c>
      <c r="B967" s="199"/>
      <c r="C967" s="52">
        <f>Data!$H$33</f>
        <v>0</v>
      </c>
      <c r="D967" s="46"/>
      <c r="E967" s="41"/>
    </row>
    <row r="968" spans="1:12" ht="21.75" customHeight="1" x14ac:dyDescent="0.2">
      <c r="A968" s="200" t="s">
        <v>91</v>
      </c>
      <c r="B968" s="201"/>
      <c r="C968" s="37">
        <f>Data!$I$33</f>
        <v>0</v>
      </c>
      <c r="D968" s="47"/>
      <c r="E968" s="42"/>
    </row>
    <row r="969" spans="1:12" ht="21.75" customHeight="1" x14ac:dyDescent="0.2">
      <c r="A969" s="200" t="s">
        <v>96</v>
      </c>
      <c r="B969" s="201"/>
      <c r="C969" s="37">
        <f>IF(OR(C971={"050","060","070","523","630","635","660","665","670","675","910","919","920","935","950","955","970","M10","U10","W10","WWW","W01","W02","W03","W04","W05","W06","W07","XXX","X01","X02","X03","X04","YYY","Y01","Y02","Y03","Y04","ZZZ"}),0,C968)*(IF(OR(AND(LEFT(C971,1)="8",NOT(OR(C973={"11","12","15","21","22"}))),OR(C973={"02","03","04","05","06","07","31","32","33","34","35","42","52","65","66","91","92"}),AND(OR(C973={"55","56","57"}),C974&lt;&gt;"74"),OR(C974={"72","73"})),0,C975)+IF(OR(AND(LEFT(C971,1)="8",NOT(OR(C977={"11","12","15","21","22"}))),OR(C977={"02","03","04","05","06","07","31","32","33","34","35","42","52","65","66","91","92"}),AND(OR(C977={"55","56","57"}),C978&lt;&gt;"74"),OR(C978={"72","73"})),0,C979)+IF(OR(AND(LEFT(C971,1)="8",NOT(OR(C981={"11","12","15","21","22"}))),OR(C981={"02","03","04","05","06","07","31","32","33","34","35","42","52","65","66","91","92"}),AND(OR(C981={"55","56","57"}),C982&lt;&gt;"74"),OR(C982={"72","73"})),0,C983))</f>
        <v>0</v>
      </c>
      <c r="D969" s="38">
        <f>IF(OR(D971={"050","060","070","523","630","635","660","665","670","675","910","919","920","935","950","955","970","M10","U10","W10","WWW","W01","W02","W03","W04","W05","W06","W07","XXX","X01","X02","X03","X04","YYY","Y01","Y02","Y03","Y04","ZZZ"}),0,D968)*(IF(OR(AND(LEFT(D971,1)="8",NOT(OR(D973={"11","12","15","21","22"}))),OR(D973={"02","03","04","05","06","07","31","32","33","34","35","42","52","65","66","91","92"}),AND(OR(D973={"55","56","57"}),D974&lt;&gt;"74"),OR(D974={"72","73"})),0,D975)+IF(OR(AND(LEFT(D971,1)="8",NOT(OR(D977={"11","12","15","21","22"}))),OR(D977={"02","03","04","05","06","07","31","32","33","34","35","42","52","65","66","91","92"}),AND(OR(D977={"55","56","57"}),D978&lt;&gt;"74"),OR(D978={"72","73"})),0,D979)+IF(OR(AND(LEFT(D971,1)="8",NOT(OR(D981={"11","12","15","21","22"}))),OR(D981={"02","03","04","05","06","07","31","32","33","34","35","42","52","65","66","91","92"}),AND(OR(D981={"55","56","57"}),D982&lt;&gt;"74"),OR(D982={"72","73"})),0,D983))</f>
        <v>0</v>
      </c>
      <c r="E969" s="42"/>
    </row>
    <row r="970" spans="1:12" ht="21.75" customHeight="1" x14ac:dyDescent="0.2">
      <c r="A970" s="202" t="s">
        <v>102</v>
      </c>
      <c r="B970" s="203"/>
      <c r="C970" s="39">
        <f>Data!$AA$33</f>
        <v>0</v>
      </c>
      <c r="D970" s="48"/>
      <c r="E970" s="43"/>
    </row>
    <row r="971" spans="1:12" ht="41.25" customHeight="1" x14ac:dyDescent="0.2">
      <c r="A971" s="30" t="s">
        <v>53</v>
      </c>
      <c r="B971" s="55" t="str">
        <f>IFERROR(VLOOKUP(C971,Codes!$A$62:$B$185,2,0),"")</f>
        <v/>
      </c>
      <c r="C971" s="53">
        <f>Data!$J$33</f>
        <v>0</v>
      </c>
      <c r="D971" s="49"/>
      <c r="E971" s="56" t="str">
        <f>IFERROR(VLOOKUP(D971,Codes!$A$62:$B$185,2,0),"")</f>
        <v/>
      </c>
    </row>
    <row r="972" spans="1:12" x14ac:dyDescent="0.2">
      <c r="A972" s="33" t="s">
        <v>97</v>
      </c>
      <c r="B972" s="4"/>
      <c r="C972" s="32"/>
      <c r="D972" s="59"/>
      <c r="E972" s="4"/>
    </row>
    <row r="973" spans="1:12" ht="41.25" customHeight="1" x14ac:dyDescent="0.2">
      <c r="A973" s="35" t="s">
        <v>88</v>
      </c>
      <c r="B973" s="55" t="str">
        <f>IFERROR(VLOOKUP(C973,Codes!$A$187:$B$240,2,0),"")</f>
        <v/>
      </c>
      <c r="C973" s="53">
        <f>Data!$L$33</f>
        <v>0</v>
      </c>
      <c r="D973" s="50"/>
      <c r="E973" s="56" t="str">
        <f>IFERROR(VLOOKUP(D973,Codes!$A$187:$B$240,2,0),"")</f>
        <v/>
      </c>
      <c r="L973" s="2"/>
    </row>
    <row r="974" spans="1:12" ht="41.25" customHeight="1" x14ac:dyDescent="0.2">
      <c r="A974" s="36" t="s">
        <v>89</v>
      </c>
      <c r="B974" s="55" t="str">
        <f>IFERROR(VLOOKUP(C974,Codes!$A$2:$B$59,2,0),"")</f>
        <v/>
      </c>
      <c r="C974" s="53">
        <f>Data!$N$33</f>
        <v>0</v>
      </c>
      <c r="D974" s="49"/>
      <c r="E974" s="56" t="str">
        <f>IFERROR(VLOOKUP(D974,Codes!$A$2:$B$59,2,0),"")</f>
        <v/>
      </c>
    </row>
    <row r="975" spans="1:12" ht="21.75" customHeight="1" x14ac:dyDescent="0.2">
      <c r="A975" s="196" t="s">
        <v>3</v>
      </c>
      <c r="B975" s="197"/>
      <c r="C975" s="40">
        <f>Data!$P$33</f>
        <v>0</v>
      </c>
      <c r="D975" s="51"/>
      <c r="E975" s="44"/>
    </row>
    <row r="976" spans="1:12" x14ac:dyDescent="0.2">
      <c r="A976" s="33" t="s">
        <v>98</v>
      </c>
      <c r="B976" s="34"/>
      <c r="C976" s="32"/>
      <c r="D976" s="4"/>
      <c r="E976" s="4"/>
    </row>
    <row r="977" spans="1:5" ht="41.25" customHeight="1" x14ac:dyDescent="0.2">
      <c r="A977" s="35" t="s">
        <v>88</v>
      </c>
      <c r="B977" s="55" t="str">
        <f>IFERROR(VLOOKUP(C977,Codes!$A$187:$B$240,2,0),"")</f>
        <v/>
      </c>
      <c r="C977" s="53">
        <f>Data!$Q$33</f>
        <v>0</v>
      </c>
      <c r="D977" s="49"/>
      <c r="E977" s="56" t="str">
        <f>IFERROR(VLOOKUP(D977,Codes!$A$187:$B$240,2,0),"")</f>
        <v/>
      </c>
    </row>
    <row r="978" spans="1:5" ht="41.25" customHeight="1" x14ac:dyDescent="0.2">
      <c r="A978" s="36" t="s">
        <v>89</v>
      </c>
      <c r="B978" s="55" t="str">
        <f>IFERROR(VLOOKUP(C978,Codes!$A$2:$B$59,2,0),"")</f>
        <v/>
      </c>
      <c r="C978" s="53">
        <f>Data!$S$33</f>
        <v>0</v>
      </c>
      <c r="D978" s="49"/>
      <c r="E978" s="56" t="str">
        <f>IFERROR(VLOOKUP(D978,Codes!$A$2:$B$59,2,0),"")</f>
        <v/>
      </c>
    </row>
    <row r="979" spans="1:5" ht="21.75" customHeight="1" x14ac:dyDescent="0.2">
      <c r="A979" s="196" t="s">
        <v>3</v>
      </c>
      <c r="B979" s="197"/>
      <c r="C979" s="40">
        <f>Data!$U$33</f>
        <v>0</v>
      </c>
      <c r="D979" s="51"/>
      <c r="E979" s="44"/>
    </row>
    <row r="980" spans="1:5" x14ac:dyDescent="0.2">
      <c r="A980" s="33" t="s">
        <v>99</v>
      </c>
      <c r="B980" s="34"/>
      <c r="C980" s="32"/>
      <c r="D980" s="4"/>
      <c r="E980" s="4"/>
    </row>
    <row r="981" spans="1:5" ht="41.25" customHeight="1" x14ac:dyDescent="0.2">
      <c r="A981" s="35" t="s">
        <v>88</v>
      </c>
      <c r="B981" s="55" t="str">
        <f>IFERROR(VLOOKUP(C981,Codes!$A$187:$B$240,2,0),"")</f>
        <v/>
      </c>
      <c r="C981" s="53">
        <f>Data!$V$33</f>
        <v>0</v>
      </c>
      <c r="D981" s="49"/>
      <c r="E981" s="56" t="str">
        <f>IFERROR(VLOOKUP(D981,Codes!$A$187:$B$240,2,0),"")</f>
        <v/>
      </c>
    </row>
    <row r="982" spans="1:5" ht="41.25" customHeight="1" x14ac:dyDescent="0.2">
      <c r="A982" s="36" t="s">
        <v>89</v>
      </c>
      <c r="B982" s="55" t="str">
        <f>IFERROR(VLOOKUP(C982,Codes!$A$2:$B$59,2,0),"")</f>
        <v/>
      </c>
      <c r="C982" s="53">
        <f>Data!$X$33</f>
        <v>0</v>
      </c>
      <c r="D982" s="49"/>
      <c r="E982" s="56" t="str">
        <f>IFERROR(VLOOKUP(D982,Codes!$A$2:$B$59,2,0),"")</f>
        <v/>
      </c>
    </row>
    <row r="983" spans="1:5" ht="21.75" customHeight="1" x14ac:dyDescent="0.2">
      <c r="A983" s="196" t="s">
        <v>3</v>
      </c>
      <c r="B983" s="197"/>
      <c r="C983" s="40">
        <f>Data!$Z$33</f>
        <v>0</v>
      </c>
      <c r="D983" s="51"/>
      <c r="E983" s="44"/>
    </row>
    <row r="984" spans="1:5" x14ac:dyDescent="0.2">
      <c r="A984" s="10" t="s">
        <v>101</v>
      </c>
    </row>
    <row r="985" spans="1:5" x14ac:dyDescent="0.2">
      <c r="A985" s="153"/>
      <c r="B985" s="153"/>
      <c r="C985" s="153"/>
      <c r="D985" s="153"/>
      <c r="E985" s="153"/>
    </row>
    <row r="986" spans="1:5" x14ac:dyDescent="0.2">
      <c r="A986" s="153"/>
      <c r="B986" s="153"/>
      <c r="C986" s="153"/>
      <c r="D986" s="153"/>
      <c r="E986" s="153"/>
    </row>
    <row r="987" spans="1:5" x14ac:dyDescent="0.2">
      <c r="A987" s="153"/>
      <c r="B987" s="153"/>
      <c r="C987" s="153"/>
      <c r="D987" s="153"/>
      <c r="E987" s="153"/>
    </row>
    <row r="988" spans="1:5" x14ac:dyDescent="0.2">
      <c r="A988" s="153"/>
      <c r="B988" s="153"/>
      <c r="C988" s="153"/>
      <c r="D988" s="153"/>
      <c r="E988" s="153"/>
    </row>
    <row r="989" spans="1:5" x14ac:dyDescent="0.2">
      <c r="A989" s="153"/>
      <c r="B989" s="153"/>
      <c r="C989" s="153"/>
      <c r="D989" s="153"/>
      <c r="E989" s="153"/>
    </row>
    <row r="990" spans="1:5" x14ac:dyDescent="0.2">
      <c r="A990" s="153"/>
      <c r="B990" s="153"/>
      <c r="C990" s="153"/>
      <c r="D990" s="153"/>
      <c r="E990" s="153"/>
    </row>
    <row r="991" spans="1:5" x14ac:dyDescent="0.2">
      <c r="A991" s="153"/>
      <c r="B991" s="153"/>
      <c r="C991" s="153"/>
      <c r="D991" s="153"/>
      <c r="E991" s="153"/>
    </row>
    <row r="992" spans="1:5" x14ac:dyDescent="0.2">
      <c r="A992" s="153"/>
      <c r="B992" s="153"/>
      <c r="C992" s="153"/>
      <c r="D992" s="153"/>
      <c r="E992" s="153"/>
    </row>
    <row r="993" spans="1:12" x14ac:dyDescent="0.2">
      <c r="E993" s="15" t="str">
        <f>"Page "&amp;Data!$A$33</f>
        <v>Page 32</v>
      </c>
    </row>
    <row r="994" spans="1:12" ht="20.25" customHeight="1" x14ac:dyDescent="0.2">
      <c r="A994" s="26" t="s">
        <v>94</v>
      </c>
      <c r="B994" s="4"/>
      <c r="C994" s="4"/>
      <c r="D994" s="4"/>
      <c r="E994" s="54" t="str">
        <f>"Review Date:  "&amp;TEXT(Data!$C$34,"MM/DD/YYYY")</f>
        <v>Review Date:  01/00/1900</v>
      </c>
    </row>
    <row r="995" spans="1:12" ht="20.25" customHeight="1" x14ac:dyDescent="0.2">
      <c r="A995" s="26" t="str">
        <f>"Institution:  "&amp;Data!$E$34</f>
        <v xml:space="preserve">Institution:  </v>
      </c>
      <c r="B995" s="4"/>
      <c r="C995" s="4"/>
      <c r="D995" s="4"/>
      <c r="E995" s="4"/>
    </row>
    <row r="996" spans="1:12" ht="20.25" customHeight="1" x14ac:dyDescent="0.2">
      <c r="A996" s="26" t="str">
        <f>"Building:  "&amp;Data!$F$34&amp;" - "&amp;Data!$G$34</f>
        <v xml:space="preserve">Building:   - </v>
      </c>
      <c r="B996" s="4"/>
      <c r="C996" s="4"/>
      <c r="D996" s="4"/>
      <c r="E996" s="4"/>
    </row>
    <row r="997" spans="1:12" x14ac:dyDescent="0.2">
      <c r="A997" s="10" t="s">
        <v>1</v>
      </c>
      <c r="C997" s="31" t="s">
        <v>86</v>
      </c>
      <c r="D997" s="45" t="s">
        <v>47</v>
      </c>
    </row>
    <row r="998" spans="1:12" ht="21.75" customHeight="1" x14ac:dyDescent="0.2">
      <c r="A998" s="198" t="s">
        <v>100</v>
      </c>
      <c r="B998" s="199"/>
      <c r="C998" s="52">
        <f>Data!$H$34</f>
        <v>0</v>
      </c>
      <c r="D998" s="46"/>
      <c r="E998" s="41"/>
    </row>
    <row r="999" spans="1:12" ht="21.75" customHeight="1" x14ac:dyDescent="0.2">
      <c r="A999" s="200" t="s">
        <v>91</v>
      </c>
      <c r="B999" s="201"/>
      <c r="C999" s="37">
        <f>Data!$I$34</f>
        <v>0</v>
      </c>
      <c r="D999" s="47"/>
      <c r="E999" s="42"/>
    </row>
    <row r="1000" spans="1:12" ht="21.75" customHeight="1" x14ac:dyDescent="0.2">
      <c r="A1000" s="200" t="s">
        <v>96</v>
      </c>
      <c r="B1000" s="201"/>
      <c r="C1000" s="37">
        <f>IF(OR(C1002={"050","060","070","523","630","635","660","665","670","675","910","919","920","935","950","955","970","M10","U10","W10","WWW","W01","W02","W03","W04","W05","W06","W07","XXX","X01","X02","X03","X04","YYY","Y01","Y02","Y03","Y04","ZZZ"}),0,C999)*(IF(OR(AND(LEFT(C1002,1)="8",NOT(OR(C1004={"11","12","15","21","22"}))),OR(C1004={"02","03","04","05","06","07","31","32","33","34","35","42","52","65","66","91","92"}),AND(OR(C1004={"55","56","57"}),C1005&lt;&gt;"74"),OR(C1005={"72","73"})),0,C1006)+IF(OR(AND(LEFT(C1002,1)="8",NOT(OR(C1008={"11","12","15","21","22"}))),OR(C1008={"02","03","04","05","06","07","31","32","33","34","35","42","52","65","66","91","92"}),AND(OR(C1008={"55","56","57"}),C1009&lt;&gt;"74"),OR(C1009={"72","73"})),0,C1010)+IF(OR(AND(LEFT(C1002,1)="8",NOT(OR(C1012={"11","12","15","21","22"}))),OR(C1012={"02","03","04","05","06","07","31","32","33","34","35","42","52","65","66","91","92"}),AND(OR(C1012={"55","56","57"}),C1013&lt;&gt;"74"),OR(C1013={"72","73"})),0,C1014))</f>
        <v>0</v>
      </c>
      <c r="D1000" s="38">
        <f>IF(OR(D1002={"050","060","070","523","630","635","660","665","670","675","910","919","920","935","950","955","970","M10","U10","W10","WWW","W01","W02","W03","W04","W05","W06","W07","XXX","X01","X02","X03","X04","YYY","Y01","Y02","Y03","Y04","ZZZ"}),0,D999)*(IF(OR(AND(LEFT(D1002,1)="8",NOT(OR(D1004={"11","12","15","21","22"}))),OR(D1004={"02","03","04","05","06","07","31","32","33","34","35","42","52","65","66","91","92"}),AND(OR(D1004={"55","56","57"}),D1005&lt;&gt;"74"),OR(D1005={"72","73"})),0,D1006)+IF(OR(AND(LEFT(D1002,1)="8",NOT(OR(D1008={"11","12","15","21","22"}))),OR(D1008={"02","03","04","05","06","07","31","32","33","34","35","42","52","65","66","91","92"}),AND(OR(D1008={"55","56","57"}),D1009&lt;&gt;"74"),OR(D1009={"72","73"})),0,D1010)+IF(OR(AND(LEFT(D1002,1)="8",NOT(OR(D1012={"11","12","15","21","22"}))),OR(D1012={"02","03","04","05","06","07","31","32","33","34","35","42","52","65","66","91","92"}),AND(OR(D1012={"55","56","57"}),D1013&lt;&gt;"74"),OR(D1013={"72","73"})),0,D1014))</f>
        <v>0</v>
      </c>
      <c r="E1000" s="42"/>
    </row>
    <row r="1001" spans="1:12" ht="21.75" customHeight="1" x14ac:dyDescent="0.2">
      <c r="A1001" s="202" t="s">
        <v>102</v>
      </c>
      <c r="B1001" s="203"/>
      <c r="C1001" s="39">
        <f>Data!$AA$34</f>
        <v>0</v>
      </c>
      <c r="D1001" s="48"/>
      <c r="E1001" s="43"/>
    </row>
    <row r="1002" spans="1:12" ht="41.25" customHeight="1" x14ac:dyDescent="0.2">
      <c r="A1002" s="30" t="s">
        <v>53</v>
      </c>
      <c r="B1002" s="55" t="str">
        <f>IFERROR(VLOOKUP(C1002,Codes!$A$62:$B$185,2,0),"")</f>
        <v/>
      </c>
      <c r="C1002" s="53">
        <f>Data!$J$34</f>
        <v>0</v>
      </c>
      <c r="D1002" s="49"/>
      <c r="E1002" s="56" t="str">
        <f>IFERROR(VLOOKUP(D1002,Codes!$A$62:$B$185,2,0),"")</f>
        <v/>
      </c>
    </row>
    <row r="1003" spans="1:12" x14ac:dyDescent="0.2">
      <c r="A1003" s="33" t="s">
        <v>97</v>
      </c>
      <c r="B1003" s="4"/>
      <c r="C1003" s="32"/>
      <c r="D1003" s="59"/>
      <c r="E1003" s="4"/>
    </row>
    <row r="1004" spans="1:12" ht="41.25" customHeight="1" x14ac:dyDescent="0.2">
      <c r="A1004" s="35" t="s">
        <v>88</v>
      </c>
      <c r="B1004" s="55" t="str">
        <f>IFERROR(VLOOKUP(C1004,Codes!$A$187:$B$240,2,0),"")</f>
        <v/>
      </c>
      <c r="C1004" s="53">
        <f>Data!$L$34</f>
        <v>0</v>
      </c>
      <c r="D1004" s="50"/>
      <c r="E1004" s="56" t="str">
        <f>IFERROR(VLOOKUP(D1004,Codes!$A$187:$B$240,2,0),"")</f>
        <v/>
      </c>
      <c r="L1004" s="2"/>
    </row>
    <row r="1005" spans="1:12" ht="41.25" customHeight="1" x14ac:dyDescent="0.2">
      <c r="A1005" s="36" t="s">
        <v>89</v>
      </c>
      <c r="B1005" s="55" t="str">
        <f>IFERROR(VLOOKUP(C1005,Codes!$A$2:$B$59,2,0),"")</f>
        <v/>
      </c>
      <c r="C1005" s="53">
        <f>Data!$N$34</f>
        <v>0</v>
      </c>
      <c r="D1005" s="49"/>
      <c r="E1005" s="56" t="str">
        <f>IFERROR(VLOOKUP(D1005,Codes!$A$2:$B$59,2,0),"")</f>
        <v/>
      </c>
    </row>
    <row r="1006" spans="1:12" ht="21.75" customHeight="1" x14ac:dyDescent="0.2">
      <c r="A1006" s="196" t="s">
        <v>3</v>
      </c>
      <c r="B1006" s="197"/>
      <c r="C1006" s="40">
        <f>Data!$P$34</f>
        <v>0</v>
      </c>
      <c r="D1006" s="51"/>
      <c r="E1006" s="44"/>
    </row>
    <row r="1007" spans="1:12" x14ac:dyDescent="0.2">
      <c r="A1007" s="33" t="s">
        <v>98</v>
      </c>
      <c r="B1007" s="34"/>
      <c r="C1007" s="32"/>
      <c r="D1007" s="4"/>
      <c r="E1007" s="4"/>
    </row>
    <row r="1008" spans="1:12" ht="41.25" customHeight="1" x14ac:dyDescent="0.2">
      <c r="A1008" s="35" t="s">
        <v>88</v>
      </c>
      <c r="B1008" s="55" t="str">
        <f>IFERROR(VLOOKUP(C1008,Codes!$A$187:$B$240,2,0),"")</f>
        <v/>
      </c>
      <c r="C1008" s="53">
        <f>Data!$Q$34</f>
        <v>0</v>
      </c>
      <c r="D1008" s="49"/>
      <c r="E1008" s="56" t="str">
        <f>IFERROR(VLOOKUP(D1008,Codes!$A$187:$B$240,2,0),"")</f>
        <v/>
      </c>
    </row>
    <row r="1009" spans="1:5" ht="41.25" customHeight="1" x14ac:dyDescent="0.2">
      <c r="A1009" s="36" t="s">
        <v>89</v>
      </c>
      <c r="B1009" s="55" t="str">
        <f>IFERROR(VLOOKUP(C1009,Codes!$A$2:$B$59,2,0),"")</f>
        <v/>
      </c>
      <c r="C1009" s="53">
        <f>Data!$S$34</f>
        <v>0</v>
      </c>
      <c r="D1009" s="49"/>
      <c r="E1009" s="56" t="str">
        <f>IFERROR(VLOOKUP(D1009,Codes!$A$2:$B$59,2,0),"")</f>
        <v/>
      </c>
    </row>
    <row r="1010" spans="1:5" ht="21.75" customHeight="1" x14ac:dyDescent="0.2">
      <c r="A1010" s="196" t="s">
        <v>3</v>
      </c>
      <c r="B1010" s="197"/>
      <c r="C1010" s="40">
        <f>Data!$U$34</f>
        <v>0</v>
      </c>
      <c r="D1010" s="51"/>
      <c r="E1010" s="44"/>
    </row>
    <row r="1011" spans="1:5" x14ac:dyDescent="0.2">
      <c r="A1011" s="33" t="s">
        <v>99</v>
      </c>
      <c r="B1011" s="34"/>
      <c r="C1011" s="32"/>
      <c r="D1011" s="4"/>
      <c r="E1011" s="4"/>
    </row>
    <row r="1012" spans="1:5" ht="41.25" customHeight="1" x14ac:dyDescent="0.2">
      <c r="A1012" s="35" t="s">
        <v>88</v>
      </c>
      <c r="B1012" s="55" t="str">
        <f>IFERROR(VLOOKUP(C1012,Codes!$A$187:$B$240,2,0),"")</f>
        <v/>
      </c>
      <c r="C1012" s="53">
        <f>Data!$V$34</f>
        <v>0</v>
      </c>
      <c r="D1012" s="49"/>
      <c r="E1012" s="56" t="str">
        <f>IFERROR(VLOOKUP(D1012,Codes!$A$187:$B$240,2,0),"")</f>
        <v/>
      </c>
    </row>
    <row r="1013" spans="1:5" ht="41.25" customHeight="1" x14ac:dyDescent="0.2">
      <c r="A1013" s="36" t="s">
        <v>89</v>
      </c>
      <c r="B1013" s="55" t="str">
        <f>IFERROR(VLOOKUP(C1013,Codes!$A$2:$B$59,2,0),"")</f>
        <v/>
      </c>
      <c r="C1013" s="53">
        <f>Data!$X$34</f>
        <v>0</v>
      </c>
      <c r="D1013" s="49"/>
      <c r="E1013" s="56" t="str">
        <f>IFERROR(VLOOKUP(D1013,Codes!$A$2:$B$59,2,0),"")</f>
        <v/>
      </c>
    </row>
    <row r="1014" spans="1:5" ht="21.75" customHeight="1" x14ac:dyDescent="0.2">
      <c r="A1014" s="196" t="s">
        <v>3</v>
      </c>
      <c r="B1014" s="197"/>
      <c r="C1014" s="40">
        <f>Data!$Z$34</f>
        <v>0</v>
      </c>
      <c r="D1014" s="51"/>
      <c r="E1014" s="44"/>
    </row>
    <row r="1015" spans="1:5" x14ac:dyDescent="0.2">
      <c r="A1015" s="10" t="s">
        <v>101</v>
      </c>
    </row>
    <row r="1016" spans="1:5" x14ac:dyDescent="0.2">
      <c r="A1016" s="153"/>
      <c r="B1016" s="153"/>
      <c r="C1016" s="153"/>
      <c r="D1016" s="153"/>
      <c r="E1016" s="153"/>
    </row>
    <row r="1017" spans="1:5" x14ac:dyDescent="0.2">
      <c r="A1017" s="153"/>
      <c r="B1017" s="153"/>
      <c r="C1017" s="153"/>
      <c r="D1017" s="153"/>
      <c r="E1017" s="153"/>
    </row>
    <row r="1018" spans="1:5" x14ac:dyDescent="0.2">
      <c r="A1018" s="153"/>
      <c r="B1018" s="153"/>
      <c r="C1018" s="153"/>
      <c r="D1018" s="153"/>
      <c r="E1018" s="153"/>
    </row>
    <row r="1019" spans="1:5" x14ac:dyDescent="0.2">
      <c r="A1019" s="153"/>
      <c r="B1019" s="153"/>
      <c r="C1019" s="153"/>
      <c r="D1019" s="153"/>
      <c r="E1019" s="153"/>
    </row>
    <row r="1020" spans="1:5" x14ac:dyDescent="0.2">
      <c r="A1020" s="153"/>
      <c r="B1020" s="153"/>
      <c r="C1020" s="153"/>
      <c r="D1020" s="153"/>
      <c r="E1020" s="153"/>
    </row>
    <row r="1021" spans="1:5" x14ac:dyDescent="0.2">
      <c r="A1021" s="153"/>
      <c r="B1021" s="153"/>
      <c r="C1021" s="153"/>
      <c r="D1021" s="153"/>
      <c r="E1021" s="153"/>
    </row>
    <row r="1022" spans="1:5" x14ac:dyDescent="0.2">
      <c r="A1022" s="153"/>
      <c r="B1022" s="153"/>
      <c r="C1022" s="153"/>
      <c r="D1022" s="153"/>
      <c r="E1022" s="153"/>
    </row>
    <row r="1023" spans="1:5" x14ac:dyDescent="0.2">
      <c r="A1023" s="153"/>
      <c r="B1023" s="153"/>
      <c r="C1023" s="153"/>
      <c r="D1023" s="153"/>
      <c r="E1023" s="153"/>
    </row>
    <row r="1024" spans="1:5" x14ac:dyDescent="0.2">
      <c r="E1024" s="15" t="str">
        <f>"Page "&amp;Data!$A$34</f>
        <v>Page 33</v>
      </c>
    </row>
    <row r="1025" spans="1:12" ht="20.25" customHeight="1" x14ac:dyDescent="0.2">
      <c r="A1025" s="26" t="s">
        <v>94</v>
      </c>
      <c r="B1025" s="4"/>
      <c r="C1025" s="4"/>
      <c r="D1025" s="4"/>
      <c r="E1025" s="54" t="str">
        <f>"Review Date:  "&amp;TEXT(Data!$C$35,"MM/DD/YYYY")</f>
        <v>Review Date:  01/00/1900</v>
      </c>
    </row>
    <row r="1026" spans="1:12" ht="20.25" customHeight="1" x14ac:dyDescent="0.2">
      <c r="A1026" s="26" t="str">
        <f>"Institution:  "&amp;Data!$E$35</f>
        <v xml:space="preserve">Institution:  </v>
      </c>
      <c r="B1026" s="4"/>
      <c r="C1026" s="4"/>
      <c r="D1026" s="4"/>
      <c r="E1026" s="4"/>
    </row>
    <row r="1027" spans="1:12" ht="20.25" customHeight="1" x14ac:dyDescent="0.2">
      <c r="A1027" s="26" t="str">
        <f>"Building:  "&amp;Data!$F$35&amp;" - "&amp;Data!$G$35</f>
        <v xml:space="preserve">Building:   - </v>
      </c>
      <c r="B1027" s="4"/>
      <c r="C1027" s="4"/>
      <c r="D1027" s="4"/>
      <c r="E1027" s="4"/>
    </row>
    <row r="1028" spans="1:12" x14ac:dyDescent="0.2">
      <c r="A1028" s="10" t="s">
        <v>1</v>
      </c>
      <c r="C1028" s="31" t="s">
        <v>86</v>
      </c>
      <c r="D1028" s="45" t="s">
        <v>47</v>
      </c>
    </row>
    <row r="1029" spans="1:12" ht="21.75" customHeight="1" x14ac:dyDescent="0.2">
      <c r="A1029" s="198" t="s">
        <v>100</v>
      </c>
      <c r="B1029" s="199"/>
      <c r="C1029" s="52">
        <f>Data!$H$35</f>
        <v>0</v>
      </c>
      <c r="D1029" s="46"/>
      <c r="E1029" s="41"/>
    </row>
    <row r="1030" spans="1:12" ht="21.75" customHeight="1" x14ac:dyDescent="0.2">
      <c r="A1030" s="200" t="s">
        <v>91</v>
      </c>
      <c r="B1030" s="201"/>
      <c r="C1030" s="37">
        <f>Data!$I$35</f>
        <v>0</v>
      </c>
      <c r="D1030" s="47"/>
      <c r="E1030" s="42"/>
    </row>
    <row r="1031" spans="1:12" ht="21.75" customHeight="1" x14ac:dyDescent="0.2">
      <c r="A1031" s="200" t="s">
        <v>96</v>
      </c>
      <c r="B1031" s="201"/>
      <c r="C1031" s="37">
        <f>IF(OR(C1033={"050","060","070","523","630","635","660","665","670","675","910","919","920","935","950","955","970","M10","U10","W10","WWW","W01","W02","W03","W04","W05","W06","W07","XXX","X01","X02","X03","X04","YYY","Y01","Y02","Y03","Y04","ZZZ"}),0,C1030)*(IF(OR(AND(LEFT(C1033,1)="8",NOT(OR(C1035={"11","12","15","21","22"}))),OR(C1035={"02","03","04","05","06","07","31","32","33","34","35","42","52","65","66","91","92"}),AND(OR(C1035={"55","56","57"}),C1036&lt;&gt;"74"),OR(C1036={"72","73"})),0,C1037)+IF(OR(AND(LEFT(C1033,1)="8",NOT(OR(C1039={"11","12","15","21","22"}))),OR(C1039={"02","03","04","05","06","07","31","32","33","34","35","42","52","65","66","91","92"}),AND(OR(C1039={"55","56","57"}),C1040&lt;&gt;"74"),OR(C1040={"72","73"})),0,C1041)+IF(OR(AND(LEFT(C1033,1)="8",NOT(OR(C1043={"11","12","15","21","22"}))),OR(C1043={"02","03","04","05","06","07","31","32","33","34","35","42","52","65","66","91","92"}),AND(OR(C1043={"55","56","57"}),C1044&lt;&gt;"74"),OR(C1044={"72","73"})),0,C1045))</f>
        <v>0</v>
      </c>
      <c r="D1031" s="38">
        <f>IF(OR(D1033={"050","060","070","523","630","635","660","665","670","675","910","919","920","935","950","955","970","M10","U10","W10","WWW","W01","W02","W03","W04","W05","W06","W07","XXX","X01","X02","X03","X04","YYY","Y01","Y02","Y03","Y04","ZZZ"}),0,D1030)*(IF(OR(AND(LEFT(D1033,1)="8",NOT(OR(D1035={"11","12","15","21","22"}))),OR(D1035={"02","03","04","05","06","07","31","32","33","34","35","42","52","65","66","91","92"}),AND(OR(D1035={"55","56","57"}),D1036&lt;&gt;"74"),OR(D1036={"72","73"})),0,D1037)+IF(OR(AND(LEFT(D1033,1)="8",NOT(OR(D1039={"11","12","15","21","22"}))),OR(D1039={"02","03","04","05","06","07","31","32","33","34","35","42","52","65","66","91","92"}),AND(OR(D1039={"55","56","57"}),D1040&lt;&gt;"74"),OR(D1040={"72","73"})),0,D1041)+IF(OR(AND(LEFT(D1033,1)="8",NOT(OR(D1043={"11","12","15","21","22"}))),OR(D1043={"02","03","04","05","06","07","31","32","33","34","35","42","52","65","66","91","92"}),AND(OR(D1043={"55","56","57"}),D1044&lt;&gt;"74"),OR(D1044={"72","73"})),0,D1045))</f>
        <v>0</v>
      </c>
      <c r="E1031" s="42"/>
    </row>
    <row r="1032" spans="1:12" ht="21.75" customHeight="1" x14ac:dyDescent="0.2">
      <c r="A1032" s="202" t="s">
        <v>102</v>
      </c>
      <c r="B1032" s="203"/>
      <c r="C1032" s="39">
        <f>Data!$AA$35</f>
        <v>0</v>
      </c>
      <c r="D1032" s="48"/>
      <c r="E1032" s="43"/>
    </row>
    <row r="1033" spans="1:12" ht="41.25" customHeight="1" x14ac:dyDescent="0.2">
      <c r="A1033" s="30" t="s">
        <v>53</v>
      </c>
      <c r="B1033" s="55" t="str">
        <f>IFERROR(VLOOKUP(C1033,Codes!$A$62:$B$185,2,0),"")</f>
        <v/>
      </c>
      <c r="C1033" s="53">
        <f>Data!$J$35</f>
        <v>0</v>
      </c>
      <c r="D1033" s="49"/>
      <c r="E1033" s="56" t="str">
        <f>IFERROR(VLOOKUP(D1033,Codes!$A$62:$B$185,2,0),"")</f>
        <v/>
      </c>
    </row>
    <row r="1034" spans="1:12" x14ac:dyDescent="0.2">
      <c r="A1034" s="33" t="s">
        <v>97</v>
      </c>
      <c r="B1034" s="4"/>
      <c r="C1034" s="32"/>
      <c r="D1034" s="59"/>
      <c r="E1034" s="4"/>
    </row>
    <row r="1035" spans="1:12" ht="41.25" customHeight="1" x14ac:dyDescent="0.2">
      <c r="A1035" s="35" t="s">
        <v>88</v>
      </c>
      <c r="B1035" s="55" t="str">
        <f>IFERROR(VLOOKUP(C1035,Codes!$A$187:$B$240,2,0),"")</f>
        <v/>
      </c>
      <c r="C1035" s="53">
        <f>Data!$L$35</f>
        <v>0</v>
      </c>
      <c r="D1035" s="50"/>
      <c r="E1035" s="56" t="str">
        <f>IFERROR(VLOOKUP(D1035,Codes!$A$187:$B$240,2,0),"")</f>
        <v/>
      </c>
      <c r="L1035" s="2"/>
    </row>
    <row r="1036" spans="1:12" ht="41.25" customHeight="1" x14ac:dyDescent="0.2">
      <c r="A1036" s="36" t="s">
        <v>89</v>
      </c>
      <c r="B1036" s="55" t="str">
        <f>IFERROR(VLOOKUP(C1036,Codes!$A$2:$B$59,2,0),"")</f>
        <v/>
      </c>
      <c r="C1036" s="53">
        <f>Data!$N$35</f>
        <v>0</v>
      </c>
      <c r="D1036" s="49"/>
      <c r="E1036" s="56" t="str">
        <f>IFERROR(VLOOKUP(D1036,Codes!$A$2:$B$59,2,0),"")</f>
        <v/>
      </c>
    </row>
    <row r="1037" spans="1:12" ht="21.75" customHeight="1" x14ac:dyDescent="0.2">
      <c r="A1037" s="196" t="s">
        <v>3</v>
      </c>
      <c r="B1037" s="197"/>
      <c r="C1037" s="40">
        <f>Data!$P$35</f>
        <v>0</v>
      </c>
      <c r="D1037" s="51"/>
      <c r="E1037" s="44"/>
    </row>
    <row r="1038" spans="1:12" x14ac:dyDescent="0.2">
      <c r="A1038" s="33" t="s">
        <v>98</v>
      </c>
      <c r="B1038" s="34"/>
      <c r="C1038" s="32"/>
      <c r="D1038" s="4"/>
      <c r="E1038" s="4"/>
    </row>
    <row r="1039" spans="1:12" ht="41.25" customHeight="1" x14ac:dyDescent="0.2">
      <c r="A1039" s="35" t="s">
        <v>88</v>
      </c>
      <c r="B1039" s="55" t="str">
        <f>IFERROR(VLOOKUP(C1039,Codes!$A$187:$B$240,2,0),"")</f>
        <v/>
      </c>
      <c r="C1039" s="53">
        <f>Data!$Q$35</f>
        <v>0</v>
      </c>
      <c r="D1039" s="49"/>
      <c r="E1039" s="56" t="str">
        <f>IFERROR(VLOOKUP(D1039,Codes!$A$187:$B$240,2,0),"")</f>
        <v/>
      </c>
    </row>
    <row r="1040" spans="1:12" ht="41.25" customHeight="1" x14ac:dyDescent="0.2">
      <c r="A1040" s="36" t="s">
        <v>89</v>
      </c>
      <c r="B1040" s="55" t="str">
        <f>IFERROR(VLOOKUP(C1040,Codes!$A$2:$B$59,2,0),"")</f>
        <v/>
      </c>
      <c r="C1040" s="53">
        <f>Data!$S$35</f>
        <v>0</v>
      </c>
      <c r="D1040" s="49"/>
      <c r="E1040" s="56" t="str">
        <f>IFERROR(VLOOKUP(D1040,Codes!$A$2:$B$59,2,0),"")</f>
        <v/>
      </c>
    </row>
    <row r="1041" spans="1:5" ht="21.75" customHeight="1" x14ac:dyDescent="0.2">
      <c r="A1041" s="196" t="s">
        <v>3</v>
      </c>
      <c r="B1041" s="197"/>
      <c r="C1041" s="40">
        <f>Data!$U$35</f>
        <v>0</v>
      </c>
      <c r="D1041" s="51"/>
      <c r="E1041" s="44"/>
    </row>
    <row r="1042" spans="1:5" x14ac:dyDescent="0.2">
      <c r="A1042" s="33" t="s">
        <v>99</v>
      </c>
      <c r="B1042" s="34"/>
      <c r="C1042" s="32"/>
      <c r="D1042" s="4"/>
      <c r="E1042" s="4"/>
    </row>
    <row r="1043" spans="1:5" ht="41.25" customHeight="1" x14ac:dyDescent="0.2">
      <c r="A1043" s="35" t="s">
        <v>88</v>
      </c>
      <c r="B1043" s="55" t="str">
        <f>IFERROR(VLOOKUP(C1043,Codes!$A$187:$B$240,2,0),"")</f>
        <v/>
      </c>
      <c r="C1043" s="53">
        <f>Data!$V$35</f>
        <v>0</v>
      </c>
      <c r="D1043" s="49"/>
      <c r="E1043" s="56" t="str">
        <f>IFERROR(VLOOKUP(D1043,Codes!$A$187:$B$240,2,0),"")</f>
        <v/>
      </c>
    </row>
    <row r="1044" spans="1:5" ht="41.25" customHeight="1" x14ac:dyDescent="0.2">
      <c r="A1044" s="36" t="s">
        <v>89</v>
      </c>
      <c r="B1044" s="55" t="str">
        <f>IFERROR(VLOOKUP(C1044,Codes!$A$2:$B$59,2,0),"")</f>
        <v/>
      </c>
      <c r="C1044" s="53">
        <f>Data!$X$35</f>
        <v>0</v>
      </c>
      <c r="D1044" s="49"/>
      <c r="E1044" s="56" t="str">
        <f>IFERROR(VLOOKUP(D1044,Codes!$A$2:$B$59,2,0),"")</f>
        <v/>
      </c>
    </row>
    <row r="1045" spans="1:5" ht="21.75" customHeight="1" x14ac:dyDescent="0.2">
      <c r="A1045" s="196" t="s">
        <v>3</v>
      </c>
      <c r="B1045" s="197"/>
      <c r="C1045" s="40">
        <f>Data!$Z$35</f>
        <v>0</v>
      </c>
      <c r="D1045" s="51"/>
      <c r="E1045" s="44"/>
    </row>
    <row r="1046" spans="1:5" x14ac:dyDescent="0.2">
      <c r="A1046" s="10" t="s">
        <v>101</v>
      </c>
    </row>
    <row r="1047" spans="1:5" x14ac:dyDescent="0.2">
      <c r="A1047" s="153"/>
      <c r="B1047" s="153"/>
      <c r="C1047" s="153"/>
      <c r="D1047" s="153"/>
      <c r="E1047" s="153"/>
    </row>
    <row r="1048" spans="1:5" x14ac:dyDescent="0.2">
      <c r="A1048" s="153"/>
      <c r="B1048" s="153"/>
      <c r="C1048" s="153"/>
      <c r="D1048" s="153"/>
      <c r="E1048" s="153"/>
    </row>
    <row r="1049" spans="1:5" x14ac:dyDescent="0.2">
      <c r="A1049" s="153"/>
      <c r="B1049" s="153"/>
      <c r="C1049" s="153"/>
      <c r="D1049" s="153"/>
      <c r="E1049" s="153"/>
    </row>
    <row r="1050" spans="1:5" x14ac:dyDescent="0.2">
      <c r="A1050" s="153"/>
      <c r="B1050" s="153"/>
      <c r="C1050" s="153"/>
      <c r="D1050" s="153"/>
      <c r="E1050" s="153"/>
    </row>
    <row r="1051" spans="1:5" x14ac:dyDescent="0.2">
      <c r="A1051" s="153"/>
      <c r="B1051" s="153"/>
      <c r="C1051" s="153"/>
      <c r="D1051" s="153"/>
      <c r="E1051" s="153"/>
    </row>
    <row r="1052" spans="1:5" x14ac:dyDescent="0.2">
      <c r="A1052" s="153"/>
      <c r="B1052" s="153"/>
      <c r="C1052" s="153"/>
      <c r="D1052" s="153"/>
      <c r="E1052" s="153"/>
    </row>
    <row r="1053" spans="1:5" x14ac:dyDescent="0.2">
      <c r="A1053" s="153"/>
      <c r="B1053" s="153"/>
      <c r="C1053" s="153"/>
      <c r="D1053" s="153"/>
      <c r="E1053" s="153"/>
    </row>
    <row r="1054" spans="1:5" x14ac:dyDescent="0.2">
      <c r="A1054" s="153"/>
      <c r="B1054" s="153"/>
      <c r="C1054" s="153"/>
      <c r="D1054" s="153"/>
      <c r="E1054" s="153"/>
    </row>
    <row r="1055" spans="1:5" x14ac:dyDescent="0.2">
      <c r="E1055" s="15" t="str">
        <f>"Page "&amp;Data!$A$35</f>
        <v>Page 34</v>
      </c>
    </row>
    <row r="1056" spans="1:5" ht="20.25" customHeight="1" x14ac:dyDescent="0.2">
      <c r="A1056" s="26" t="s">
        <v>94</v>
      </c>
      <c r="B1056" s="4"/>
      <c r="C1056" s="4"/>
      <c r="D1056" s="4"/>
      <c r="E1056" s="54" t="str">
        <f>"Review Date:  "&amp;TEXT(Data!$C$36,"MM/DD/YYYY")</f>
        <v>Review Date:  01/00/1900</v>
      </c>
    </row>
    <row r="1057" spans="1:12" ht="20.25" customHeight="1" x14ac:dyDescent="0.2">
      <c r="A1057" s="26" t="str">
        <f>"Institution:  "&amp;Data!$E$36</f>
        <v xml:space="preserve">Institution:  </v>
      </c>
      <c r="B1057" s="4"/>
      <c r="C1057" s="4"/>
      <c r="D1057" s="4"/>
      <c r="E1057" s="4"/>
    </row>
    <row r="1058" spans="1:12" ht="20.25" customHeight="1" x14ac:dyDescent="0.2">
      <c r="A1058" s="26" t="str">
        <f>"Building:  "&amp;Data!$F$36&amp;" - "&amp;Data!$G$36</f>
        <v xml:space="preserve">Building:   - </v>
      </c>
      <c r="B1058" s="4"/>
      <c r="C1058" s="4"/>
      <c r="D1058" s="4"/>
      <c r="E1058" s="4"/>
    </row>
    <row r="1059" spans="1:12" x14ac:dyDescent="0.2">
      <c r="A1059" s="10" t="s">
        <v>1</v>
      </c>
      <c r="C1059" s="31" t="s">
        <v>86</v>
      </c>
      <c r="D1059" s="45" t="s">
        <v>47</v>
      </c>
    </row>
    <row r="1060" spans="1:12" ht="21.75" customHeight="1" x14ac:dyDescent="0.2">
      <c r="A1060" s="198" t="s">
        <v>100</v>
      </c>
      <c r="B1060" s="199"/>
      <c r="C1060" s="52">
        <f>Data!$H$36</f>
        <v>0</v>
      </c>
      <c r="D1060" s="46"/>
      <c r="E1060" s="41"/>
    </row>
    <row r="1061" spans="1:12" ht="21.75" customHeight="1" x14ac:dyDescent="0.2">
      <c r="A1061" s="200" t="s">
        <v>91</v>
      </c>
      <c r="B1061" s="201"/>
      <c r="C1061" s="37">
        <f>Data!$I$36</f>
        <v>0</v>
      </c>
      <c r="D1061" s="47"/>
      <c r="E1061" s="42"/>
    </row>
    <row r="1062" spans="1:12" ht="21.75" customHeight="1" x14ac:dyDescent="0.2">
      <c r="A1062" s="200" t="s">
        <v>96</v>
      </c>
      <c r="B1062" s="201"/>
      <c r="C1062" s="37">
        <f>IF(OR(C1064={"050","060","070","523","630","635","660","665","670","675","910","919","920","935","950","955","970","M10","U10","W10","WWW","W01","W02","W03","W04","W05","W06","W07","XXX","X01","X02","X03","X04","YYY","Y01","Y02","Y03","Y04","ZZZ"}),0,C1061)*(IF(OR(AND(LEFT(C1064,1)="8",NOT(OR(C1066={"11","12","15","21","22"}))),OR(C1066={"02","03","04","05","06","07","31","32","33","34","35","42","52","65","66","91","92"}),AND(OR(C1066={"55","56","57"}),C1067&lt;&gt;"74"),OR(C1067={"72","73"})),0,C1068)+IF(OR(AND(LEFT(C1064,1)="8",NOT(OR(C1070={"11","12","15","21","22"}))),OR(C1070={"02","03","04","05","06","07","31","32","33","34","35","42","52","65","66","91","92"}),AND(OR(C1070={"55","56","57"}),C1071&lt;&gt;"74"),OR(C1071={"72","73"})),0,C1072)+IF(OR(AND(LEFT(C1064,1)="8",NOT(OR(C1074={"11","12","15","21","22"}))),OR(C1074={"02","03","04","05","06","07","31","32","33","34","35","42","52","65","66","91","92"}),AND(OR(C1074={"55","56","57"}),C1075&lt;&gt;"74"),OR(C1075={"72","73"})),0,C1076))</f>
        <v>0</v>
      </c>
      <c r="D1062" s="38">
        <f>IF(OR(D1064={"050","060","070","523","630","635","660","665","670","675","910","919","920","935","950","955","970","M10","U10","W10","WWW","W01","W02","W03","W04","W05","W06","W07","XXX","X01","X02","X03","X04","YYY","Y01","Y02","Y03","Y04","ZZZ"}),0,D1061)*(IF(OR(AND(LEFT(D1064,1)="8",NOT(OR(D1066={"11","12","15","21","22"}))),OR(D1066={"02","03","04","05","06","07","31","32","33","34","35","42","52","65","66","91","92"}),AND(OR(D1066={"55","56","57"}),D1067&lt;&gt;"74"),OR(D1067={"72","73"})),0,D1068)+IF(OR(AND(LEFT(D1064,1)="8",NOT(OR(D1070={"11","12","15","21","22"}))),OR(D1070={"02","03","04","05","06","07","31","32","33","34","35","42","52","65","66","91","92"}),AND(OR(D1070={"55","56","57"}),D1071&lt;&gt;"74"),OR(D1071={"72","73"})),0,D1072)+IF(OR(AND(LEFT(D1064,1)="8",NOT(OR(D1074={"11","12","15","21","22"}))),OR(D1074={"02","03","04","05","06","07","31","32","33","34","35","42","52","65","66","91","92"}),AND(OR(D1074={"55","56","57"}),D1075&lt;&gt;"74"),OR(D1075={"72","73"})),0,D1076))</f>
        <v>0</v>
      </c>
      <c r="E1062" s="42"/>
    </row>
    <row r="1063" spans="1:12" ht="21.75" customHeight="1" x14ac:dyDescent="0.2">
      <c r="A1063" s="202" t="s">
        <v>102</v>
      </c>
      <c r="B1063" s="203"/>
      <c r="C1063" s="39">
        <f>Data!$AA$36</f>
        <v>0</v>
      </c>
      <c r="D1063" s="48"/>
      <c r="E1063" s="43"/>
    </row>
    <row r="1064" spans="1:12" ht="41.25" customHeight="1" x14ac:dyDescent="0.2">
      <c r="A1064" s="30" t="s">
        <v>53</v>
      </c>
      <c r="B1064" s="55" t="str">
        <f>IFERROR(VLOOKUP(C1064,Codes!$A$62:$B$185,2,0),"")</f>
        <v/>
      </c>
      <c r="C1064" s="53">
        <f>Data!$J$36</f>
        <v>0</v>
      </c>
      <c r="D1064" s="49"/>
      <c r="E1064" s="56" t="str">
        <f>IFERROR(VLOOKUP(D1064,Codes!$A$62:$B$185,2,0),"")</f>
        <v/>
      </c>
    </row>
    <row r="1065" spans="1:12" x14ac:dyDescent="0.2">
      <c r="A1065" s="33" t="s">
        <v>97</v>
      </c>
      <c r="B1065" s="4"/>
      <c r="C1065" s="32"/>
      <c r="D1065" s="59"/>
      <c r="E1065" s="4"/>
    </row>
    <row r="1066" spans="1:12" ht="41.25" customHeight="1" x14ac:dyDescent="0.2">
      <c r="A1066" s="35" t="s">
        <v>88</v>
      </c>
      <c r="B1066" s="55" t="str">
        <f>IFERROR(VLOOKUP(C1066,Codes!$A$187:$B$240,2,0),"")</f>
        <v/>
      </c>
      <c r="C1066" s="53">
        <f>Data!$L$36</f>
        <v>0</v>
      </c>
      <c r="D1066" s="50"/>
      <c r="E1066" s="56" t="str">
        <f>IFERROR(VLOOKUP(D1066,Codes!$A$187:$B$240,2,0),"")</f>
        <v/>
      </c>
      <c r="L1066" s="2"/>
    </row>
    <row r="1067" spans="1:12" ht="41.25" customHeight="1" x14ac:dyDescent="0.2">
      <c r="A1067" s="36" t="s">
        <v>89</v>
      </c>
      <c r="B1067" s="55" t="str">
        <f>IFERROR(VLOOKUP(C1067,Codes!$A$2:$B$59,2,0),"")</f>
        <v/>
      </c>
      <c r="C1067" s="53">
        <f>Data!$N$36</f>
        <v>0</v>
      </c>
      <c r="D1067" s="49"/>
      <c r="E1067" s="56" t="str">
        <f>IFERROR(VLOOKUP(D1067,Codes!$A$2:$B$59,2,0),"")</f>
        <v/>
      </c>
    </row>
    <row r="1068" spans="1:12" ht="21.75" customHeight="1" x14ac:dyDescent="0.2">
      <c r="A1068" s="196" t="s">
        <v>3</v>
      </c>
      <c r="B1068" s="197"/>
      <c r="C1068" s="40">
        <f>Data!$P$36</f>
        <v>0</v>
      </c>
      <c r="D1068" s="51"/>
      <c r="E1068" s="44"/>
    </row>
    <row r="1069" spans="1:12" x14ac:dyDescent="0.2">
      <c r="A1069" s="33" t="s">
        <v>98</v>
      </c>
      <c r="B1069" s="34"/>
      <c r="C1069" s="32"/>
      <c r="D1069" s="4"/>
      <c r="E1069" s="4"/>
    </row>
    <row r="1070" spans="1:12" ht="41.25" customHeight="1" x14ac:dyDescent="0.2">
      <c r="A1070" s="35" t="s">
        <v>88</v>
      </c>
      <c r="B1070" s="55" t="str">
        <f>IFERROR(VLOOKUP(C1070,Codes!$A$187:$B$240,2,0),"")</f>
        <v/>
      </c>
      <c r="C1070" s="53">
        <f>Data!$Q$36</f>
        <v>0</v>
      </c>
      <c r="D1070" s="49"/>
      <c r="E1070" s="56" t="str">
        <f>IFERROR(VLOOKUP(D1070,Codes!$A$187:$B$240,2,0),"")</f>
        <v/>
      </c>
    </row>
    <row r="1071" spans="1:12" ht="41.25" customHeight="1" x14ac:dyDescent="0.2">
      <c r="A1071" s="36" t="s">
        <v>89</v>
      </c>
      <c r="B1071" s="55" t="str">
        <f>IFERROR(VLOOKUP(C1071,Codes!$A$2:$B$59,2,0),"")</f>
        <v/>
      </c>
      <c r="C1071" s="53">
        <f>Data!$S$36</f>
        <v>0</v>
      </c>
      <c r="D1071" s="49"/>
      <c r="E1071" s="56" t="str">
        <f>IFERROR(VLOOKUP(D1071,Codes!$A$2:$B$59,2,0),"")</f>
        <v/>
      </c>
    </row>
    <row r="1072" spans="1:12" ht="21.75" customHeight="1" x14ac:dyDescent="0.2">
      <c r="A1072" s="196" t="s">
        <v>3</v>
      </c>
      <c r="B1072" s="197"/>
      <c r="C1072" s="40">
        <f>Data!$U$36</f>
        <v>0</v>
      </c>
      <c r="D1072" s="51"/>
      <c r="E1072" s="44"/>
    </row>
    <row r="1073" spans="1:5" x14ac:dyDescent="0.2">
      <c r="A1073" s="33" t="s">
        <v>99</v>
      </c>
      <c r="B1073" s="34"/>
      <c r="C1073" s="32"/>
      <c r="D1073" s="4"/>
      <c r="E1073" s="4"/>
    </row>
    <row r="1074" spans="1:5" ht="41.25" customHeight="1" x14ac:dyDescent="0.2">
      <c r="A1074" s="35" t="s">
        <v>88</v>
      </c>
      <c r="B1074" s="55" t="str">
        <f>IFERROR(VLOOKUP(C1074,Codes!$A$187:$B$240,2,0),"")</f>
        <v/>
      </c>
      <c r="C1074" s="53">
        <f>Data!$V$36</f>
        <v>0</v>
      </c>
      <c r="D1074" s="49"/>
      <c r="E1074" s="56" t="str">
        <f>IFERROR(VLOOKUP(D1074,Codes!$A$187:$B$240,2,0),"")</f>
        <v/>
      </c>
    </row>
    <row r="1075" spans="1:5" ht="41.25" customHeight="1" x14ac:dyDescent="0.2">
      <c r="A1075" s="36" t="s">
        <v>89</v>
      </c>
      <c r="B1075" s="55" t="str">
        <f>IFERROR(VLOOKUP(C1075,Codes!$A$2:$B$59,2,0),"")</f>
        <v/>
      </c>
      <c r="C1075" s="53">
        <f>Data!$X$36</f>
        <v>0</v>
      </c>
      <c r="D1075" s="49"/>
      <c r="E1075" s="56" t="str">
        <f>IFERROR(VLOOKUP(D1075,Codes!$A$2:$B$59,2,0),"")</f>
        <v/>
      </c>
    </row>
    <row r="1076" spans="1:5" ht="21.75" customHeight="1" x14ac:dyDescent="0.2">
      <c r="A1076" s="196" t="s">
        <v>3</v>
      </c>
      <c r="B1076" s="197"/>
      <c r="C1076" s="40">
        <f>Data!$Z$36</f>
        <v>0</v>
      </c>
      <c r="D1076" s="51"/>
      <c r="E1076" s="44"/>
    </row>
    <row r="1077" spans="1:5" x14ac:dyDescent="0.2">
      <c r="A1077" s="10" t="s">
        <v>101</v>
      </c>
    </row>
    <row r="1078" spans="1:5" x14ac:dyDescent="0.2">
      <c r="A1078" s="153"/>
      <c r="B1078" s="153"/>
      <c r="C1078" s="153"/>
      <c r="D1078" s="153"/>
      <c r="E1078" s="153"/>
    </row>
    <row r="1079" spans="1:5" x14ac:dyDescent="0.2">
      <c r="A1079" s="153"/>
      <c r="B1079" s="153"/>
      <c r="C1079" s="153"/>
      <c r="D1079" s="153"/>
      <c r="E1079" s="153"/>
    </row>
    <row r="1080" spans="1:5" x14ac:dyDescent="0.2">
      <c r="A1080" s="153"/>
      <c r="B1080" s="153"/>
      <c r="C1080" s="153"/>
      <c r="D1080" s="153"/>
      <c r="E1080" s="153"/>
    </row>
    <row r="1081" spans="1:5" x14ac:dyDescent="0.2">
      <c r="A1081" s="153"/>
      <c r="B1081" s="153"/>
      <c r="C1081" s="153"/>
      <c r="D1081" s="153"/>
      <c r="E1081" s="153"/>
    </row>
    <row r="1082" spans="1:5" x14ac:dyDescent="0.2">
      <c r="A1082" s="153"/>
      <c r="B1082" s="153"/>
      <c r="C1082" s="153"/>
      <c r="D1082" s="153"/>
      <c r="E1082" s="153"/>
    </row>
    <row r="1083" spans="1:5" x14ac:dyDescent="0.2">
      <c r="A1083" s="153"/>
      <c r="B1083" s="153"/>
      <c r="C1083" s="153"/>
      <c r="D1083" s="153"/>
      <c r="E1083" s="153"/>
    </row>
    <row r="1084" spans="1:5" x14ac:dyDescent="0.2">
      <c r="A1084" s="153"/>
      <c r="B1084" s="153"/>
      <c r="C1084" s="153"/>
      <c r="D1084" s="153"/>
      <c r="E1084" s="153"/>
    </row>
    <row r="1085" spans="1:5" x14ac:dyDescent="0.2">
      <c r="A1085" s="153"/>
      <c r="B1085" s="153"/>
      <c r="C1085" s="153"/>
      <c r="D1085" s="153"/>
      <c r="E1085" s="153"/>
    </row>
    <row r="1086" spans="1:5" x14ac:dyDescent="0.2">
      <c r="E1086" s="15" t="str">
        <f>"Page "&amp;Data!$A$36</f>
        <v>Page 35</v>
      </c>
    </row>
  </sheetData>
  <sheetProtection algorithmName="SHA-512" hashValue="LNy2tyJ+WdyGFPW6FP5vNT25t/jNxZr/3uqIppEQO8+cJYXRuWIfroeXFxTDHlCuIek9ZK6/m0UTDrwOAS3MbA==" saltValue="SNQ2TIlDGU2vCU5crVyoHw==" spinCount="100000" sheet="1" objects="1" scenarios="1" selectLockedCells="1"/>
  <mergeCells count="281">
    <mergeCell ref="A8:B8"/>
    <mergeCell ref="A7:B7"/>
    <mergeCell ref="A6:B6"/>
    <mergeCell ref="A13:B13"/>
    <mergeCell ref="A17:B17"/>
    <mergeCell ref="A21:B21"/>
    <mergeCell ref="A23:E30"/>
    <mergeCell ref="A5:B5"/>
    <mergeCell ref="A49:B49"/>
    <mergeCell ref="A31:E31"/>
    <mergeCell ref="A53:B53"/>
    <mergeCell ref="A55:E62"/>
    <mergeCell ref="A68:B68"/>
    <mergeCell ref="A69:B69"/>
    <mergeCell ref="A70:B70"/>
    <mergeCell ref="A37:B37"/>
    <mergeCell ref="A38:B38"/>
    <mergeCell ref="A39:B39"/>
    <mergeCell ref="A40:B40"/>
    <mergeCell ref="A45:B45"/>
    <mergeCell ref="A100:B100"/>
    <mergeCell ref="A101:B101"/>
    <mergeCell ref="A102:B102"/>
    <mergeCell ref="A107:B107"/>
    <mergeCell ref="A111:B111"/>
    <mergeCell ref="A115:B115"/>
    <mergeCell ref="A71:B71"/>
    <mergeCell ref="A76:B76"/>
    <mergeCell ref="A80:B80"/>
    <mergeCell ref="A84:B84"/>
    <mergeCell ref="A86:E93"/>
    <mergeCell ref="A99:B99"/>
    <mergeCell ref="A142:B142"/>
    <mergeCell ref="A146:B146"/>
    <mergeCell ref="A148:E155"/>
    <mergeCell ref="A161:B161"/>
    <mergeCell ref="A162:B162"/>
    <mergeCell ref="A163:B163"/>
    <mergeCell ref="A117:E124"/>
    <mergeCell ref="A130:B130"/>
    <mergeCell ref="A131:B131"/>
    <mergeCell ref="A132:B132"/>
    <mergeCell ref="A133:B133"/>
    <mergeCell ref="A138:B138"/>
    <mergeCell ref="A193:B193"/>
    <mergeCell ref="A194:B194"/>
    <mergeCell ref="A195:B195"/>
    <mergeCell ref="A200:B200"/>
    <mergeCell ref="A204:B204"/>
    <mergeCell ref="A208:B208"/>
    <mergeCell ref="A164:B164"/>
    <mergeCell ref="A169:B169"/>
    <mergeCell ref="A173:B173"/>
    <mergeCell ref="A177:B177"/>
    <mergeCell ref="A179:E186"/>
    <mergeCell ref="A192:B192"/>
    <mergeCell ref="A235:B235"/>
    <mergeCell ref="A239:B239"/>
    <mergeCell ref="A241:E248"/>
    <mergeCell ref="A254:B254"/>
    <mergeCell ref="A255:B255"/>
    <mergeCell ref="A256:B256"/>
    <mergeCell ref="A210:E217"/>
    <mergeCell ref="A223:B223"/>
    <mergeCell ref="A224:B224"/>
    <mergeCell ref="A225:B225"/>
    <mergeCell ref="A226:B226"/>
    <mergeCell ref="A231:B231"/>
    <mergeCell ref="A286:B286"/>
    <mergeCell ref="A287:B287"/>
    <mergeCell ref="A288:B288"/>
    <mergeCell ref="A293:B293"/>
    <mergeCell ref="A297:B297"/>
    <mergeCell ref="A301:B301"/>
    <mergeCell ref="A257:B257"/>
    <mergeCell ref="A262:B262"/>
    <mergeCell ref="A266:B266"/>
    <mergeCell ref="A270:B270"/>
    <mergeCell ref="A272:E279"/>
    <mergeCell ref="A285:B285"/>
    <mergeCell ref="A328:B328"/>
    <mergeCell ref="A332:B332"/>
    <mergeCell ref="A334:E341"/>
    <mergeCell ref="A347:B347"/>
    <mergeCell ref="A348:B348"/>
    <mergeCell ref="A349:B349"/>
    <mergeCell ref="A303:E310"/>
    <mergeCell ref="A316:B316"/>
    <mergeCell ref="A317:B317"/>
    <mergeCell ref="A318:B318"/>
    <mergeCell ref="A319:B319"/>
    <mergeCell ref="A324:B324"/>
    <mergeCell ref="A379:B379"/>
    <mergeCell ref="A380:B380"/>
    <mergeCell ref="A381:B381"/>
    <mergeCell ref="A386:B386"/>
    <mergeCell ref="A390:B390"/>
    <mergeCell ref="A394:B394"/>
    <mergeCell ref="A350:B350"/>
    <mergeCell ref="A355:B355"/>
    <mergeCell ref="A359:B359"/>
    <mergeCell ref="A363:B363"/>
    <mergeCell ref="A365:E372"/>
    <mergeCell ref="A378:B378"/>
    <mergeCell ref="A421:B421"/>
    <mergeCell ref="A425:B425"/>
    <mergeCell ref="A427:E434"/>
    <mergeCell ref="A440:B440"/>
    <mergeCell ref="A441:B441"/>
    <mergeCell ref="A442:B442"/>
    <mergeCell ref="A396:E403"/>
    <mergeCell ref="A409:B409"/>
    <mergeCell ref="A410:B410"/>
    <mergeCell ref="A411:B411"/>
    <mergeCell ref="A412:B412"/>
    <mergeCell ref="A417:B417"/>
    <mergeCell ref="A472:B472"/>
    <mergeCell ref="A473:B473"/>
    <mergeCell ref="A474:B474"/>
    <mergeCell ref="A479:B479"/>
    <mergeCell ref="A483:B483"/>
    <mergeCell ref="A487:B487"/>
    <mergeCell ref="A443:B443"/>
    <mergeCell ref="A448:B448"/>
    <mergeCell ref="A452:B452"/>
    <mergeCell ref="A456:B456"/>
    <mergeCell ref="A458:E465"/>
    <mergeCell ref="A471:B471"/>
    <mergeCell ref="A514:B514"/>
    <mergeCell ref="A518:B518"/>
    <mergeCell ref="A520:E527"/>
    <mergeCell ref="A533:B533"/>
    <mergeCell ref="A534:B534"/>
    <mergeCell ref="A535:B535"/>
    <mergeCell ref="A489:E496"/>
    <mergeCell ref="A502:B502"/>
    <mergeCell ref="A503:B503"/>
    <mergeCell ref="A504:B504"/>
    <mergeCell ref="A505:B505"/>
    <mergeCell ref="A510:B510"/>
    <mergeCell ref="A565:B565"/>
    <mergeCell ref="A566:B566"/>
    <mergeCell ref="A567:B567"/>
    <mergeCell ref="A572:B572"/>
    <mergeCell ref="A576:B576"/>
    <mergeCell ref="A580:B580"/>
    <mergeCell ref="A536:B536"/>
    <mergeCell ref="A541:B541"/>
    <mergeCell ref="A545:B545"/>
    <mergeCell ref="A549:B549"/>
    <mergeCell ref="A551:E558"/>
    <mergeCell ref="A564:B564"/>
    <mergeCell ref="A607:B607"/>
    <mergeCell ref="A611:B611"/>
    <mergeCell ref="A613:E620"/>
    <mergeCell ref="A626:B626"/>
    <mergeCell ref="A627:B627"/>
    <mergeCell ref="A628:B628"/>
    <mergeCell ref="A582:E589"/>
    <mergeCell ref="A595:B595"/>
    <mergeCell ref="A596:B596"/>
    <mergeCell ref="A597:B597"/>
    <mergeCell ref="A598:B598"/>
    <mergeCell ref="A603:B603"/>
    <mergeCell ref="A658:B658"/>
    <mergeCell ref="A659:B659"/>
    <mergeCell ref="A660:B660"/>
    <mergeCell ref="A665:B665"/>
    <mergeCell ref="A669:B669"/>
    <mergeCell ref="A673:B673"/>
    <mergeCell ref="A629:B629"/>
    <mergeCell ref="A634:B634"/>
    <mergeCell ref="A638:B638"/>
    <mergeCell ref="A642:B642"/>
    <mergeCell ref="A644:E651"/>
    <mergeCell ref="A657:B657"/>
    <mergeCell ref="A700:B700"/>
    <mergeCell ref="A704:B704"/>
    <mergeCell ref="A706:E713"/>
    <mergeCell ref="A719:B719"/>
    <mergeCell ref="A720:B720"/>
    <mergeCell ref="A721:B721"/>
    <mergeCell ref="A675:E682"/>
    <mergeCell ref="A688:B688"/>
    <mergeCell ref="A689:B689"/>
    <mergeCell ref="A690:B690"/>
    <mergeCell ref="A691:B691"/>
    <mergeCell ref="A696:B696"/>
    <mergeCell ref="A751:B751"/>
    <mergeCell ref="A752:B752"/>
    <mergeCell ref="A753:B753"/>
    <mergeCell ref="A758:B758"/>
    <mergeCell ref="A762:B762"/>
    <mergeCell ref="A766:B766"/>
    <mergeCell ref="A722:B722"/>
    <mergeCell ref="A727:B727"/>
    <mergeCell ref="A731:B731"/>
    <mergeCell ref="A735:B735"/>
    <mergeCell ref="A737:E744"/>
    <mergeCell ref="A750:B750"/>
    <mergeCell ref="A793:B793"/>
    <mergeCell ref="A797:B797"/>
    <mergeCell ref="A799:E806"/>
    <mergeCell ref="A812:B812"/>
    <mergeCell ref="A813:B813"/>
    <mergeCell ref="A814:B814"/>
    <mergeCell ref="A768:E775"/>
    <mergeCell ref="A781:B781"/>
    <mergeCell ref="A782:B782"/>
    <mergeCell ref="A783:B783"/>
    <mergeCell ref="A784:B784"/>
    <mergeCell ref="A789:B789"/>
    <mergeCell ref="A844:B844"/>
    <mergeCell ref="A845:B845"/>
    <mergeCell ref="A846:B846"/>
    <mergeCell ref="A851:B851"/>
    <mergeCell ref="A855:B855"/>
    <mergeCell ref="A859:B859"/>
    <mergeCell ref="A815:B815"/>
    <mergeCell ref="A820:B820"/>
    <mergeCell ref="A824:B824"/>
    <mergeCell ref="A828:B828"/>
    <mergeCell ref="A830:E837"/>
    <mergeCell ref="A843:B843"/>
    <mergeCell ref="A886:B886"/>
    <mergeCell ref="A890:B890"/>
    <mergeCell ref="A892:E899"/>
    <mergeCell ref="A905:B905"/>
    <mergeCell ref="A906:B906"/>
    <mergeCell ref="A907:B907"/>
    <mergeCell ref="A861:E868"/>
    <mergeCell ref="A874:B874"/>
    <mergeCell ref="A875:B875"/>
    <mergeCell ref="A876:B876"/>
    <mergeCell ref="A877:B877"/>
    <mergeCell ref="A882:B882"/>
    <mergeCell ref="A937:B937"/>
    <mergeCell ref="A938:B938"/>
    <mergeCell ref="A939:B939"/>
    <mergeCell ref="A944:B944"/>
    <mergeCell ref="A948:B948"/>
    <mergeCell ref="A952:B952"/>
    <mergeCell ref="A908:B908"/>
    <mergeCell ref="A913:B913"/>
    <mergeCell ref="A917:B917"/>
    <mergeCell ref="A921:B921"/>
    <mergeCell ref="A923:E930"/>
    <mergeCell ref="A936:B936"/>
    <mergeCell ref="A979:B979"/>
    <mergeCell ref="A983:B983"/>
    <mergeCell ref="A985:E992"/>
    <mergeCell ref="A998:B998"/>
    <mergeCell ref="A999:B999"/>
    <mergeCell ref="A1000:B1000"/>
    <mergeCell ref="A954:E961"/>
    <mergeCell ref="A967:B967"/>
    <mergeCell ref="A968:B968"/>
    <mergeCell ref="A969:B969"/>
    <mergeCell ref="A970:B970"/>
    <mergeCell ref="A975:B975"/>
    <mergeCell ref="A1030:B1030"/>
    <mergeCell ref="A1031:B1031"/>
    <mergeCell ref="A1032:B1032"/>
    <mergeCell ref="A1037:B1037"/>
    <mergeCell ref="A1041:B1041"/>
    <mergeCell ref="A1045:B1045"/>
    <mergeCell ref="A1001:B1001"/>
    <mergeCell ref="A1006:B1006"/>
    <mergeCell ref="A1010:B1010"/>
    <mergeCell ref="A1014:B1014"/>
    <mergeCell ref="A1016:E1023"/>
    <mergeCell ref="A1029:B1029"/>
    <mergeCell ref="A1072:B1072"/>
    <mergeCell ref="A1076:B1076"/>
    <mergeCell ref="A1078:E1085"/>
    <mergeCell ref="A1047:E1054"/>
    <mergeCell ref="A1060:B1060"/>
    <mergeCell ref="A1061:B1061"/>
    <mergeCell ref="A1062:B1062"/>
    <mergeCell ref="A1063:B1063"/>
    <mergeCell ref="A1068:B1068"/>
  </mergeCells>
  <pageMargins left="0.25" right="0.25" top="0.3" bottom="0.31" header="0.3" footer="0.3"/>
  <pageSetup scale="88" orientation="portrait" r:id="rId1"/>
  <rowBreaks count="34" manualBreakCount="34">
    <brk id="32" max="16383" man="1"/>
    <brk id="63" max="16383" man="1"/>
    <brk id="94" max="16383" man="1"/>
    <brk id="125" max="16383" man="1"/>
    <brk id="156" max="16383" man="1"/>
    <brk id="187" max="16383" man="1"/>
    <brk id="218" max="16383" man="1"/>
    <brk id="249" max="16383" man="1"/>
    <brk id="280" max="16383" man="1"/>
    <brk id="311" max="16383" man="1"/>
    <brk id="342" max="16383" man="1"/>
    <brk id="373" max="16383" man="1"/>
    <brk id="404" max="16383" man="1"/>
    <brk id="435" max="16383" man="1"/>
    <brk id="466" max="16383" man="1"/>
    <brk id="497" max="16383" man="1"/>
    <brk id="528" max="16383" man="1"/>
    <brk id="559" max="16383" man="1"/>
    <brk id="590" max="16383" man="1"/>
    <brk id="621" max="16383" man="1"/>
    <brk id="652" max="16383" man="1"/>
    <brk id="683" max="16383" man="1"/>
    <brk id="714" max="16383" man="1"/>
    <brk id="745" max="16383" man="1"/>
    <brk id="776" max="16383" man="1"/>
    <brk id="807" max="16383" man="1"/>
    <brk id="838" max="16383" man="1"/>
    <brk id="869" max="16383" man="1"/>
    <brk id="900" max="16383" man="1"/>
    <brk id="931" max="16383" man="1"/>
    <brk id="962" max="16383" man="1"/>
    <brk id="993" max="16383" man="1"/>
    <brk id="1024" max="16383" man="1"/>
    <brk id="1055"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40"/>
  <sheetViews>
    <sheetView showGridLines="0" workbookViewId="0"/>
  </sheetViews>
  <sheetFormatPr defaultRowHeight="14.25" x14ac:dyDescent="0.2"/>
  <cols>
    <col min="1" max="1" width="28.140625" style="11" customWidth="1"/>
    <col min="2" max="2" width="63.5703125" style="11" bestFit="1" customWidth="1"/>
    <col min="3" max="16384" width="9.140625" style="11"/>
  </cols>
  <sheetData>
    <row r="1" spans="1:2" x14ac:dyDescent="0.2">
      <c r="A1" s="10" t="s">
        <v>441</v>
      </c>
    </row>
    <row r="2" spans="1:2" ht="42.75" x14ac:dyDescent="0.2">
      <c r="A2" s="17" t="s">
        <v>442</v>
      </c>
      <c r="B2" s="17" t="s">
        <v>294</v>
      </c>
    </row>
    <row r="3" spans="1:2" x14ac:dyDescent="0.2">
      <c r="A3" s="16" t="s">
        <v>103</v>
      </c>
      <c r="B3" s="16" t="s">
        <v>104</v>
      </c>
    </row>
    <row r="4" spans="1:2" x14ac:dyDescent="0.2">
      <c r="A4" s="16" t="s">
        <v>105</v>
      </c>
      <c r="B4" s="16" t="s">
        <v>106</v>
      </c>
    </row>
    <row r="5" spans="1:2" x14ac:dyDescent="0.2">
      <c r="A5" s="16" t="s">
        <v>107</v>
      </c>
      <c r="B5" s="16" t="s">
        <v>108</v>
      </c>
    </row>
    <row r="6" spans="1:2" x14ac:dyDescent="0.2">
      <c r="A6" s="16" t="s">
        <v>57</v>
      </c>
      <c r="B6" s="16" t="s">
        <v>109</v>
      </c>
    </row>
    <row r="7" spans="1:2" x14ac:dyDescent="0.2">
      <c r="A7" s="16" t="s">
        <v>110</v>
      </c>
      <c r="B7" s="16" t="s">
        <v>111</v>
      </c>
    </row>
    <row r="8" spans="1:2" x14ac:dyDescent="0.2">
      <c r="A8" s="16" t="s">
        <v>112</v>
      </c>
      <c r="B8" s="16" t="s">
        <v>113</v>
      </c>
    </row>
    <row r="9" spans="1:2" x14ac:dyDescent="0.2">
      <c r="A9" s="16" t="s">
        <v>18</v>
      </c>
      <c r="B9" s="16" t="s">
        <v>39</v>
      </c>
    </row>
    <row r="10" spans="1:2" x14ac:dyDescent="0.2">
      <c r="A10" s="16" t="s">
        <v>114</v>
      </c>
      <c r="B10" s="16" t="s">
        <v>115</v>
      </c>
    </row>
    <row r="11" spans="1:2" x14ac:dyDescent="0.2">
      <c r="A11" s="16" t="s">
        <v>41</v>
      </c>
      <c r="B11" s="16" t="s">
        <v>42</v>
      </c>
    </row>
    <row r="12" spans="1:2" x14ac:dyDescent="0.2">
      <c r="A12" s="16" t="s">
        <v>116</v>
      </c>
      <c r="B12" s="16" t="s">
        <v>117</v>
      </c>
    </row>
    <row r="13" spans="1:2" x14ac:dyDescent="0.2">
      <c r="A13" s="16" t="s">
        <v>118</v>
      </c>
      <c r="B13" s="16" t="s">
        <v>119</v>
      </c>
    </row>
    <row r="14" spans="1:2" x14ac:dyDescent="0.2">
      <c r="A14" s="16" t="s">
        <v>120</v>
      </c>
      <c r="B14" s="16" t="s">
        <v>121</v>
      </c>
    </row>
    <row r="15" spans="1:2" x14ac:dyDescent="0.2">
      <c r="A15" s="16" t="s">
        <v>122</v>
      </c>
      <c r="B15" s="16" t="s">
        <v>123</v>
      </c>
    </row>
    <row r="16" spans="1:2" x14ac:dyDescent="0.2">
      <c r="A16" s="16" t="s">
        <v>124</v>
      </c>
      <c r="B16" s="16" t="s">
        <v>125</v>
      </c>
    </row>
    <row r="17" spans="1:2" x14ac:dyDescent="0.2">
      <c r="A17" s="16" t="s">
        <v>60</v>
      </c>
      <c r="B17" s="16" t="s">
        <v>126</v>
      </c>
    </row>
    <row r="18" spans="1:2" x14ac:dyDescent="0.2">
      <c r="A18" s="16" t="s">
        <v>127</v>
      </c>
      <c r="B18" s="16" t="s">
        <v>128</v>
      </c>
    </row>
    <row r="19" spans="1:2" x14ac:dyDescent="0.2">
      <c r="A19" s="16" t="s">
        <v>129</v>
      </c>
      <c r="B19" s="16" t="s">
        <v>130</v>
      </c>
    </row>
    <row r="20" spans="1:2" x14ac:dyDescent="0.2">
      <c r="A20" s="16" t="s">
        <v>45</v>
      </c>
      <c r="B20" s="16" t="s">
        <v>46</v>
      </c>
    </row>
    <row r="21" spans="1:2" x14ac:dyDescent="0.2">
      <c r="A21" s="16" t="s">
        <v>131</v>
      </c>
      <c r="B21" s="16" t="s">
        <v>132</v>
      </c>
    </row>
    <row r="22" spans="1:2" x14ac:dyDescent="0.2">
      <c r="A22" s="16" t="s">
        <v>133</v>
      </c>
      <c r="B22" s="16" t="s">
        <v>134</v>
      </c>
    </row>
    <row r="23" spans="1:2" x14ac:dyDescent="0.2">
      <c r="A23" s="16" t="s">
        <v>135</v>
      </c>
      <c r="B23" s="16" t="s">
        <v>136</v>
      </c>
    </row>
    <row r="24" spans="1:2" x14ac:dyDescent="0.2">
      <c r="A24" s="16" t="s">
        <v>137</v>
      </c>
      <c r="B24" s="16" t="s">
        <v>138</v>
      </c>
    </row>
    <row r="25" spans="1:2" x14ac:dyDescent="0.2">
      <c r="A25" s="16" t="s">
        <v>139</v>
      </c>
      <c r="B25" s="16" t="s">
        <v>140</v>
      </c>
    </row>
    <row r="26" spans="1:2" x14ac:dyDescent="0.2">
      <c r="A26" s="16" t="s">
        <v>141</v>
      </c>
      <c r="B26" s="16" t="s">
        <v>142</v>
      </c>
    </row>
    <row r="27" spans="1:2" x14ac:dyDescent="0.2">
      <c r="A27" s="16" t="s">
        <v>143</v>
      </c>
      <c r="B27" s="16" t="s">
        <v>144</v>
      </c>
    </row>
    <row r="28" spans="1:2" x14ac:dyDescent="0.2">
      <c r="A28" s="16" t="s">
        <v>59</v>
      </c>
      <c r="B28" s="16" t="s">
        <v>145</v>
      </c>
    </row>
    <row r="29" spans="1:2" x14ac:dyDescent="0.2">
      <c r="A29" s="16" t="s">
        <v>146</v>
      </c>
      <c r="B29" s="16" t="s">
        <v>147</v>
      </c>
    </row>
    <row r="30" spans="1:2" x14ac:dyDescent="0.2">
      <c r="A30" s="16" t="s">
        <v>148</v>
      </c>
      <c r="B30" s="16" t="s">
        <v>149</v>
      </c>
    </row>
    <row r="31" spans="1:2" x14ac:dyDescent="0.2">
      <c r="A31" s="16" t="s">
        <v>82</v>
      </c>
      <c r="B31" s="16" t="s">
        <v>150</v>
      </c>
    </row>
    <row r="32" spans="1:2" x14ac:dyDescent="0.2">
      <c r="A32" s="16" t="s">
        <v>151</v>
      </c>
      <c r="B32" s="16" t="s">
        <v>152</v>
      </c>
    </row>
    <row r="33" spans="1:2" x14ac:dyDescent="0.2">
      <c r="A33" s="16" t="s">
        <v>153</v>
      </c>
      <c r="B33" s="16" t="s">
        <v>154</v>
      </c>
    </row>
    <row r="34" spans="1:2" x14ac:dyDescent="0.2">
      <c r="A34" s="16" t="s">
        <v>155</v>
      </c>
      <c r="B34" s="16" t="s">
        <v>156</v>
      </c>
    </row>
    <row r="35" spans="1:2" x14ac:dyDescent="0.2">
      <c r="A35" s="16" t="s">
        <v>157</v>
      </c>
      <c r="B35" s="16" t="s">
        <v>158</v>
      </c>
    </row>
    <row r="36" spans="1:2" x14ac:dyDescent="0.2">
      <c r="A36" s="16" t="s">
        <v>44</v>
      </c>
      <c r="B36" s="16" t="s">
        <v>159</v>
      </c>
    </row>
    <row r="37" spans="1:2" x14ac:dyDescent="0.2">
      <c r="A37" s="16" t="s">
        <v>160</v>
      </c>
      <c r="B37" s="16" t="s">
        <v>161</v>
      </c>
    </row>
    <row r="38" spans="1:2" x14ac:dyDescent="0.2">
      <c r="A38" s="16" t="s">
        <v>35</v>
      </c>
      <c r="B38" s="16" t="s">
        <v>162</v>
      </c>
    </row>
    <row r="39" spans="1:2" x14ac:dyDescent="0.2">
      <c r="A39" s="16" t="s">
        <v>163</v>
      </c>
      <c r="B39" s="16" t="s">
        <v>164</v>
      </c>
    </row>
    <row r="40" spans="1:2" x14ac:dyDescent="0.2">
      <c r="A40" s="16" t="s">
        <v>165</v>
      </c>
      <c r="B40" s="16" t="s">
        <v>166</v>
      </c>
    </row>
    <row r="41" spans="1:2" x14ac:dyDescent="0.2">
      <c r="A41" s="16" t="s">
        <v>22</v>
      </c>
      <c r="B41" s="16" t="s">
        <v>167</v>
      </c>
    </row>
    <row r="42" spans="1:2" x14ac:dyDescent="0.2">
      <c r="A42" s="16" t="s">
        <v>168</v>
      </c>
      <c r="B42" s="16" t="s">
        <v>169</v>
      </c>
    </row>
    <row r="43" spans="1:2" x14ac:dyDescent="0.2">
      <c r="A43" s="16" t="s">
        <v>170</v>
      </c>
      <c r="B43" s="16" t="s">
        <v>171</v>
      </c>
    </row>
    <row r="44" spans="1:2" x14ac:dyDescent="0.2">
      <c r="A44" s="16" t="s">
        <v>172</v>
      </c>
      <c r="B44" s="16" t="s">
        <v>173</v>
      </c>
    </row>
    <row r="45" spans="1:2" x14ac:dyDescent="0.2">
      <c r="A45" s="16" t="s">
        <v>174</v>
      </c>
      <c r="B45" s="16" t="s">
        <v>175</v>
      </c>
    </row>
    <row r="46" spans="1:2" x14ac:dyDescent="0.2">
      <c r="A46" s="16" t="s">
        <v>34</v>
      </c>
      <c r="B46" s="16" t="s">
        <v>176</v>
      </c>
    </row>
    <row r="47" spans="1:2" x14ac:dyDescent="0.2">
      <c r="A47" s="16" t="s">
        <v>177</v>
      </c>
      <c r="B47" s="16" t="s">
        <v>178</v>
      </c>
    </row>
    <row r="48" spans="1:2" x14ac:dyDescent="0.2">
      <c r="A48" s="16" t="s">
        <v>179</v>
      </c>
      <c r="B48" s="16" t="s">
        <v>180</v>
      </c>
    </row>
    <row r="49" spans="1:2" x14ac:dyDescent="0.2">
      <c r="A49" s="16" t="s">
        <v>181</v>
      </c>
      <c r="B49" s="16" t="s">
        <v>182</v>
      </c>
    </row>
    <row r="50" spans="1:2" x14ac:dyDescent="0.2">
      <c r="A50" s="16" t="s">
        <v>19</v>
      </c>
      <c r="B50" s="16" t="s">
        <v>20</v>
      </c>
    </row>
    <row r="51" spans="1:2" x14ac:dyDescent="0.2">
      <c r="A51" s="16" t="s">
        <v>183</v>
      </c>
      <c r="B51" s="16" t="s">
        <v>184</v>
      </c>
    </row>
    <row r="52" spans="1:2" x14ac:dyDescent="0.2">
      <c r="A52" s="16" t="s">
        <v>185</v>
      </c>
      <c r="B52" s="16" t="s">
        <v>186</v>
      </c>
    </row>
    <row r="53" spans="1:2" x14ac:dyDescent="0.2">
      <c r="A53" s="16" t="s">
        <v>36</v>
      </c>
      <c r="B53" s="16" t="s">
        <v>37</v>
      </c>
    </row>
    <row r="54" spans="1:2" x14ac:dyDescent="0.2">
      <c r="A54" s="16" t="s">
        <v>23</v>
      </c>
      <c r="B54" s="16" t="s">
        <v>24</v>
      </c>
    </row>
    <row r="55" spans="1:2" x14ac:dyDescent="0.2">
      <c r="A55" s="16" t="s">
        <v>187</v>
      </c>
      <c r="B55" s="16" t="s">
        <v>188</v>
      </c>
    </row>
    <row r="56" spans="1:2" x14ac:dyDescent="0.2">
      <c r="A56" s="16" t="s">
        <v>84</v>
      </c>
      <c r="B56" s="16" t="s">
        <v>189</v>
      </c>
    </row>
    <row r="57" spans="1:2" x14ac:dyDescent="0.2">
      <c r="A57" s="16" t="s">
        <v>27</v>
      </c>
      <c r="B57" s="16" t="s">
        <v>28</v>
      </c>
    </row>
    <row r="58" spans="1:2" x14ac:dyDescent="0.2">
      <c r="A58" s="16" t="s">
        <v>31</v>
      </c>
      <c r="B58" s="16" t="s">
        <v>32</v>
      </c>
    </row>
    <row r="59" spans="1:2" x14ac:dyDescent="0.2">
      <c r="A59" s="19" t="s">
        <v>443</v>
      </c>
      <c r="B59" s="16" t="s">
        <v>444</v>
      </c>
    </row>
    <row r="60" spans="1:2" x14ac:dyDescent="0.2">
      <c r="A60" s="20" t="s">
        <v>445</v>
      </c>
    </row>
    <row r="61" spans="1:2" x14ac:dyDescent="0.2">
      <c r="A61" s="20"/>
    </row>
    <row r="62" spans="1:2" x14ac:dyDescent="0.2">
      <c r="A62" s="17" t="s">
        <v>70</v>
      </c>
      <c r="B62" s="17" t="s">
        <v>294</v>
      </c>
    </row>
    <row r="63" spans="1:2" x14ac:dyDescent="0.2">
      <c r="A63" s="18" t="s">
        <v>54</v>
      </c>
      <c r="B63" s="18" t="s">
        <v>310</v>
      </c>
    </row>
    <row r="64" spans="1:2" x14ac:dyDescent="0.2">
      <c r="A64" s="18" t="s">
        <v>190</v>
      </c>
      <c r="B64" s="18" t="s">
        <v>385</v>
      </c>
    </row>
    <row r="65" spans="1:2" x14ac:dyDescent="0.2">
      <c r="A65" s="18" t="s">
        <v>191</v>
      </c>
      <c r="B65" s="18" t="s">
        <v>437</v>
      </c>
    </row>
    <row r="66" spans="1:2" x14ac:dyDescent="0.2">
      <c r="A66" s="18" t="s">
        <v>192</v>
      </c>
      <c r="B66" s="18" t="s">
        <v>311</v>
      </c>
    </row>
    <row r="67" spans="1:2" x14ac:dyDescent="0.2">
      <c r="A67" s="18" t="s">
        <v>17</v>
      </c>
      <c r="B67" s="18" t="s">
        <v>312</v>
      </c>
    </row>
    <row r="68" spans="1:2" x14ac:dyDescent="0.2">
      <c r="A68" s="18" t="s">
        <v>193</v>
      </c>
      <c r="B68" s="18" t="s">
        <v>313</v>
      </c>
    </row>
    <row r="69" spans="1:2" x14ac:dyDescent="0.2">
      <c r="A69" s="18" t="s">
        <v>194</v>
      </c>
      <c r="B69" s="18" t="s">
        <v>314</v>
      </c>
    </row>
    <row r="70" spans="1:2" x14ac:dyDescent="0.2">
      <c r="A70" s="18" t="s">
        <v>195</v>
      </c>
      <c r="B70" s="18" t="s">
        <v>315</v>
      </c>
    </row>
    <row r="71" spans="1:2" x14ac:dyDescent="0.2">
      <c r="A71" s="18" t="s">
        <v>196</v>
      </c>
      <c r="B71" s="18" t="s">
        <v>540</v>
      </c>
    </row>
    <row r="72" spans="1:2" x14ac:dyDescent="0.2">
      <c r="A72" s="18" t="s">
        <v>197</v>
      </c>
      <c r="B72" s="18" t="s">
        <v>539</v>
      </c>
    </row>
    <row r="73" spans="1:2" x14ac:dyDescent="0.2">
      <c r="A73" s="18" t="s">
        <v>198</v>
      </c>
      <c r="B73" s="18" t="s">
        <v>316</v>
      </c>
    </row>
    <row r="74" spans="1:2" x14ac:dyDescent="0.2">
      <c r="A74" s="18" t="s">
        <v>199</v>
      </c>
      <c r="B74" s="18" t="s">
        <v>386</v>
      </c>
    </row>
    <row r="75" spans="1:2" x14ac:dyDescent="0.2">
      <c r="A75" s="18" t="s">
        <v>200</v>
      </c>
      <c r="B75" s="18" t="s">
        <v>538</v>
      </c>
    </row>
    <row r="76" spans="1:2" x14ac:dyDescent="0.2">
      <c r="A76" s="18" t="s">
        <v>201</v>
      </c>
      <c r="B76" s="18" t="s">
        <v>537</v>
      </c>
    </row>
    <row r="77" spans="1:2" x14ac:dyDescent="0.2">
      <c r="A77" s="18" t="s">
        <v>21</v>
      </c>
      <c r="B77" s="18" t="s">
        <v>317</v>
      </c>
    </row>
    <row r="78" spans="1:2" x14ac:dyDescent="0.2">
      <c r="A78" s="18" t="s">
        <v>25</v>
      </c>
      <c r="B78" s="18" t="s">
        <v>318</v>
      </c>
    </row>
    <row r="79" spans="1:2" x14ac:dyDescent="0.2">
      <c r="A79" s="18" t="s">
        <v>202</v>
      </c>
      <c r="B79" s="18" t="s">
        <v>319</v>
      </c>
    </row>
    <row r="80" spans="1:2" x14ac:dyDescent="0.2">
      <c r="A80" s="18" t="s">
        <v>203</v>
      </c>
      <c r="B80" s="18" t="s">
        <v>320</v>
      </c>
    </row>
    <row r="81" spans="1:2" x14ac:dyDescent="0.2">
      <c r="A81" s="18" t="s">
        <v>43</v>
      </c>
      <c r="B81" s="18" t="s">
        <v>536</v>
      </c>
    </row>
    <row r="82" spans="1:2" x14ac:dyDescent="0.2">
      <c r="A82" s="18" t="s">
        <v>204</v>
      </c>
      <c r="B82" s="18" t="s">
        <v>321</v>
      </c>
    </row>
    <row r="83" spans="1:2" x14ac:dyDescent="0.2">
      <c r="A83" s="18" t="s">
        <v>205</v>
      </c>
      <c r="B83" s="18" t="s">
        <v>322</v>
      </c>
    </row>
    <row r="84" spans="1:2" x14ac:dyDescent="0.2">
      <c r="A84" s="18" t="s">
        <v>206</v>
      </c>
      <c r="B84" s="18" t="s">
        <v>323</v>
      </c>
    </row>
    <row r="85" spans="1:2" x14ac:dyDescent="0.2">
      <c r="A85" s="18" t="s">
        <v>207</v>
      </c>
      <c r="B85" s="18" t="s">
        <v>324</v>
      </c>
    </row>
    <row r="86" spans="1:2" x14ac:dyDescent="0.2">
      <c r="A86" s="18" t="s">
        <v>208</v>
      </c>
      <c r="B86" s="18" t="s">
        <v>325</v>
      </c>
    </row>
    <row r="87" spans="1:2" x14ac:dyDescent="0.2">
      <c r="A87" s="18" t="s">
        <v>209</v>
      </c>
      <c r="B87" s="18" t="s">
        <v>326</v>
      </c>
    </row>
    <row r="88" spans="1:2" x14ac:dyDescent="0.2">
      <c r="A88" s="18" t="s">
        <v>210</v>
      </c>
      <c r="B88" s="18" t="s">
        <v>535</v>
      </c>
    </row>
    <row r="89" spans="1:2" x14ac:dyDescent="0.2">
      <c r="A89" s="18" t="s">
        <v>211</v>
      </c>
      <c r="B89" s="18" t="s">
        <v>387</v>
      </c>
    </row>
    <row r="90" spans="1:2" x14ac:dyDescent="0.2">
      <c r="A90" s="18" t="s">
        <v>212</v>
      </c>
      <c r="B90" s="18" t="s">
        <v>388</v>
      </c>
    </row>
    <row r="91" spans="1:2" x14ac:dyDescent="0.2">
      <c r="A91" s="18" t="s">
        <v>213</v>
      </c>
      <c r="B91" s="18" t="s">
        <v>327</v>
      </c>
    </row>
    <row r="92" spans="1:2" x14ac:dyDescent="0.2">
      <c r="A92" s="18" t="s">
        <v>214</v>
      </c>
      <c r="B92" s="18" t="s">
        <v>328</v>
      </c>
    </row>
    <row r="93" spans="1:2" x14ac:dyDescent="0.2">
      <c r="A93" s="18" t="s">
        <v>215</v>
      </c>
      <c r="B93" s="18" t="s">
        <v>329</v>
      </c>
    </row>
    <row r="94" spans="1:2" x14ac:dyDescent="0.2">
      <c r="A94" s="18" t="s">
        <v>216</v>
      </c>
      <c r="B94" s="18" t="s">
        <v>534</v>
      </c>
    </row>
    <row r="95" spans="1:2" x14ac:dyDescent="0.2">
      <c r="A95" s="18" t="s">
        <v>217</v>
      </c>
      <c r="B95" s="18" t="s">
        <v>330</v>
      </c>
    </row>
    <row r="96" spans="1:2" x14ac:dyDescent="0.2">
      <c r="A96" s="18" t="s">
        <v>218</v>
      </c>
      <c r="B96" s="18" t="s">
        <v>331</v>
      </c>
    </row>
    <row r="97" spans="1:2" x14ac:dyDescent="0.2">
      <c r="A97" s="18" t="s">
        <v>219</v>
      </c>
      <c r="B97" s="18" t="s">
        <v>332</v>
      </c>
    </row>
    <row r="98" spans="1:2" x14ac:dyDescent="0.2">
      <c r="A98" s="18" t="s">
        <v>220</v>
      </c>
      <c r="B98" s="18" t="s">
        <v>533</v>
      </c>
    </row>
    <row r="99" spans="1:2" x14ac:dyDescent="0.2">
      <c r="A99" s="18" t="s">
        <v>221</v>
      </c>
      <c r="B99" s="18" t="s">
        <v>533</v>
      </c>
    </row>
    <row r="100" spans="1:2" x14ac:dyDescent="0.2">
      <c r="A100" s="18" t="s">
        <v>222</v>
      </c>
      <c r="B100" s="18" t="s">
        <v>333</v>
      </c>
    </row>
    <row r="101" spans="1:2" x14ac:dyDescent="0.2">
      <c r="A101" s="18" t="s">
        <v>223</v>
      </c>
      <c r="B101" s="18" t="s">
        <v>334</v>
      </c>
    </row>
    <row r="102" spans="1:2" x14ac:dyDescent="0.2">
      <c r="A102" s="18" t="s">
        <v>224</v>
      </c>
      <c r="B102" s="18" t="s">
        <v>532</v>
      </c>
    </row>
    <row r="103" spans="1:2" x14ac:dyDescent="0.2">
      <c r="A103" s="18" t="s">
        <v>58</v>
      </c>
      <c r="B103" s="18" t="s">
        <v>335</v>
      </c>
    </row>
    <row r="104" spans="1:2" x14ac:dyDescent="0.2">
      <c r="A104" s="18" t="s">
        <v>225</v>
      </c>
      <c r="B104" s="18" t="s">
        <v>336</v>
      </c>
    </row>
    <row r="105" spans="1:2" x14ac:dyDescent="0.2">
      <c r="A105" s="18" t="s">
        <v>226</v>
      </c>
      <c r="B105" s="18" t="s">
        <v>337</v>
      </c>
    </row>
    <row r="106" spans="1:2" x14ac:dyDescent="0.2">
      <c r="A106" s="18" t="s">
        <v>227</v>
      </c>
      <c r="B106" s="18" t="s">
        <v>338</v>
      </c>
    </row>
    <row r="107" spans="1:2" x14ac:dyDescent="0.2">
      <c r="A107" s="18" t="s">
        <v>228</v>
      </c>
      <c r="B107" s="18" t="s">
        <v>531</v>
      </c>
    </row>
    <row r="108" spans="1:2" x14ac:dyDescent="0.2">
      <c r="A108" s="18" t="s">
        <v>229</v>
      </c>
      <c r="B108" s="18" t="s">
        <v>530</v>
      </c>
    </row>
    <row r="109" spans="1:2" x14ac:dyDescent="0.2">
      <c r="A109" s="18" t="s">
        <v>230</v>
      </c>
      <c r="B109" s="18" t="s">
        <v>339</v>
      </c>
    </row>
    <row r="110" spans="1:2" x14ac:dyDescent="0.2">
      <c r="A110" s="18" t="s">
        <v>231</v>
      </c>
      <c r="B110" s="18" t="s">
        <v>340</v>
      </c>
    </row>
    <row r="111" spans="1:2" x14ac:dyDescent="0.2">
      <c r="A111" s="18" t="s">
        <v>40</v>
      </c>
      <c r="B111" s="18" t="s">
        <v>341</v>
      </c>
    </row>
    <row r="112" spans="1:2" x14ac:dyDescent="0.2">
      <c r="A112" s="18" t="s">
        <v>232</v>
      </c>
      <c r="B112" s="18" t="s">
        <v>342</v>
      </c>
    </row>
    <row r="113" spans="1:2" x14ac:dyDescent="0.2">
      <c r="A113" s="18" t="s">
        <v>233</v>
      </c>
      <c r="B113" s="18" t="s">
        <v>529</v>
      </c>
    </row>
    <row r="114" spans="1:2" x14ac:dyDescent="0.2">
      <c r="A114" s="18" t="s">
        <v>234</v>
      </c>
      <c r="B114" s="18" t="s">
        <v>528</v>
      </c>
    </row>
    <row r="115" spans="1:2" x14ac:dyDescent="0.2">
      <c r="A115" s="18" t="s">
        <v>235</v>
      </c>
      <c r="B115" s="18" t="s">
        <v>343</v>
      </c>
    </row>
    <row r="116" spans="1:2" x14ac:dyDescent="0.2">
      <c r="A116" s="18" t="s">
        <v>236</v>
      </c>
      <c r="B116" s="18" t="s">
        <v>344</v>
      </c>
    </row>
    <row r="117" spans="1:2" x14ac:dyDescent="0.2">
      <c r="A117" s="18" t="s">
        <v>237</v>
      </c>
      <c r="B117" s="18" t="s">
        <v>345</v>
      </c>
    </row>
    <row r="118" spans="1:2" x14ac:dyDescent="0.2">
      <c r="A118" s="18" t="s">
        <v>238</v>
      </c>
      <c r="B118" s="18" t="s">
        <v>346</v>
      </c>
    </row>
    <row r="119" spans="1:2" x14ac:dyDescent="0.2">
      <c r="A119" s="18" t="s">
        <v>239</v>
      </c>
      <c r="B119" s="18" t="s">
        <v>347</v>
      </c>
    </row>
    <row r="120" spans="1:2" x14ac:dyDescent="0.2">
      <c r="A120" s="18" t="s">
        <v>61</v>
      </c>
      <c r="B120" s="18" t="s">
        <v>513</v>
      </c>
    </row>
    <row r="121" spans="1:2" x14ac:dyDescent="0.2">
      <c r="A121" s="18" t="s">
        <v>240</v>
      </c>
      <c r="B121" s="18" t="s">
        <v>514</v>
      </c>
    </row>
    <row r="122" spans="1:2" x14ac:dyDescent="0.2">
      <c r="A122" s="18" t="s">
        <v>241</v>
      </c>
      <c r="B122" s="18" t="s">
        <v>348</v>
      </c>
    </row>
    <row r="123" spans="1:2" x14ac:dyDescent="0.2">
      <c r="A123" s="18" t="s">
        <v>242</v>
      </c>
      <c r="B123" s="18" t="s">
        <v>349</v>
      </c>
    </row>
    <row r="124" spans="1:2" x14ac:dyDescent="0.2">
      <c r="A124" s="18" t="s">
        <v>243</v>
      </c>
      <c r="B124" s="18" t="s">
        <v>350</v>
      </c>
    </row>
    <row r="125" spans="1:2" x14ac:dyDescent="0.2">
      <c r="A125" s="18" t="s">
        <v>244</v>
      </c>
      <c r="B125" s="18" t="s">
        <v>351</v>
      </c>
    </row>
    <row r="126" spans="1:2" x14ac:dyDescent="0.2">
      <c r="A126" s="18" t="s">
        <v>245</v>
      </c>
      <c r="B126" s="18" t="s">
        <v>352</v>
      </c>
    </row>
    <row r="127" spans="1:2" x14ac:dyDescent="0.2">
      <c r="A127" s="18" t="s">
        <v>246</v>
      </c>
      <c r="B127" s="18" t="s">
        <v>353</v>
      </c>
    </row>
    <row r="128" spans="1:2" x14ac:dyDescent="0.2">
      <c r="A128" s="18" t="s">
        <v>247</v>
      </c>
      <c r="B128" s="18" t="s">
        <v>511</v>
      </c>
    </row>
    <row r="129" spans="1:2" x14ac:dyDescent="0.2">
      <c r="A129" s="18" t="s">
        <v>248</v>
      </c>
      <c r="B129" s="18" t="s">
        <v>512</v>
      </c>
    </row>
    <row r="130" spans="1:2" x14ac:dyDescent="0.2">
      <c r="A130" s="18" t="s">
        <v>249</v>
      </c>
      <c r="B130" s="18" t="s">
        <v>515</v>
      </c>
    </row>
    <row r="131" spans="1:2" x14ac:dyDescent="0.2">
      <c r="A131" s="18" t="s">
        <v>250</v>
      </c>
      <c r="B131" s="18" t="s">
        <v>516</v>
      </c>
    </row>
    <row r="132" spans="1:2" x14ac:dyDescent="0.2">
      <c r="A132" s="18" t="s">
        <v>251</v>
      </c>
      <c r="B132" s="18" t="s">
        <v>517</v>
      </c>
    </row>
    <row r="133" spans="1:2" x14ac:dyDescent="0.2">
      <c r="A133" s="18" t="s">
        <v>56</v>
      </c>
      <c r="B133" s="18" t="s">
        <v>354</v>
      </c>
    </row>
    <row r="134" spans="1:2" x14ac:dyDescent="0.2">
      <c r="A134" s="18" t="s">
        <v>252</v>
      </c>
      <c r="B134" s="18" t="s">
        <v>355</v>
      </c>
    </row>
    <row r="135" spans="1:2" x14ac:dyDescent="0.2">
      <c r="A135" s="18" t="s">
        <v>253</v>
      </c>
      <c r="B135" s="18" t="s">
        <v>356</v>
      </c>
    </row>
    <row r="136" spans="1:2" x14ac:dyDescent="0.2">
      <c r="A136" s="18" t="s">
        <v>254</v>
      </c>
      <c r="B136" s="18" t="s">
        <v>357</v>
      </c>
    </row>
    <row r="137" spans="1:2" x14ac:dyDescent="0.2">
      <c r="A137" s="18" t="s">
        <v>255</v>
      </c>
      <c r="B137" s="18" t="s">
        <v>358</v>
      </c>
    </row>
    <row r="138" spans="1:2" x14ac:dyDescent="0.2">
      <c r="A138" s="18" t="s">
        <v>256</v>
      </c>
      <c r="B138" s="18" t="s">
        <v>359</v>
      </c>
    </row>
    <row r="139" spans="1:2" x14ac:dyDescent="0.2">
      <c r="A139" s="18" t="s">
        <v>257</v>
      </c>
      <c r="B139" s="18" t="s">
        <v>360</v>
      </c>
    </row>
    <row r="140" spans="1:2" x14ac:dyDescent="0.2">
      <c r="A140" s="18" t="s">
        <v>258</v>
      </c>
      <c r="B140" s="18" t="s">
        <v>518</v>
      </c>
    </row>
    <row r="141" spans="1:2" x14ac:dyDescent="0.2">
      <c r="A141" s="18" t="s">
        <v>259</v>
      </c>
      <c r="B141" s="18" t="s">
        <v>519</v>
      </c>
    </row>
    <row r="142" spans="1:2" x14ac:dyDescent="0.2">
      <c r="A142" s="18" t="s">
        <v>260</v>
      </c>
      <c r="B142" s="18" t="s">
        <v>520</v>
      </c>
    </row>
    <row r="143" spans="1:2" x14ac:dyDescent="0.2">
      <c r="A143" s="18" t="s">
        <v>261</v>
      </c>
      <c r="B143" s="18" t="s">
        <v>521</v>
      </c>
    </row>
    <row r="144" spans="1:2" x14ac:dyDescent="0.2">
      <c r="A144" s="18" t="s">
        <v>262</v>
      </c>
      <c r="B144" s="18" t="s">
        <v>522</v>
      </c>
    </row>
    <row r="145" spans="1:2" x14ac:dyDescent="0.2">
      <c r="A145" s="18" t="s">
        <v>263</v>
      </c>
      <c r="B145" s="18" t="s">
        <v>361</v>
      </c>
    </row>
    <row r="146" spans="1:2" x14ac:dyDescent="0.2">
      <c r="A146" s="18" t="s">
        <v>264</v>
      </c>
      <c r="B146" s="18" t="s">
        <v>362</v>
      </c>
    </row>
    <row r="147" spans="1:2" x14ac:dyDescent="0.2">
      <c r="A147" s="18" t="s">
        <v>265</v>
      </c>
      <c r="B147" s="18" t="s">
        <v>363</v>
      </c>
    </row>
    <row r="148" spans="1:2" x14ac:dyDescent="0.2">
      <c r="A148" s="18" t="s">
        <v>266</v>
      </c>
      <c r="B148" s="18" t="s">
        <v>389</v>
      </c>
    </row>
    <row r="149" spans="1:2" x14ac:dyDescent="0.2">
      <c r="A149" s="18" t="s">
        <v>267</v>
      </c>
      <c r="B149" s="18" t="s">
        <v>364</v>
      </c>
    </row>
    <row r="150" spans="1:2" x14ac:dyDescent="0.2">
      <c r="A150" s="18" t="s">
        <v>268</v>
      </c>
      <c r="B150" s="18" t="s">
        <v>390</v>
      </c>
    </row>
    <row r="151" spans="1:2" x14ac:dyDescent="0.2">
      <c r="A151" s="18" t="s">
        <v>269</v>
      </c>
      <c r="B151" s="18" t="s">
        <v>365</v>
      </c>
    </row>
    <row r="152" spans="1:2" x14ac:dyDescent="0.2">
      <c r="A152" s="18" t="s">
        <v>270</v>
      </c>
      <c r="B152" s="18" t="s">
        <v>366</v>
      </c>
    </row>
    <row r="153" spans="1:2" x14ac:dyDescent="0.2">
      <c r="A153" s="18" t="s">
        <v>271</v>
      </c>
      <c r="B153" s="18" t="s">
        <v>367</v>
      </c>
    </row>
    <row r="154" spans="1:2" x14ac:dyDescent="0.2">
      <c r="A154" s="18" t="s">
        <v>272</v>
      </c>
      <c r="B154" s="18" t="s">
        <v>368</v>
      </c>
    </row>
    <row r="155" spans="1:2" x14ac:dyDescent="0.2">
      <c r="A155" s="18" t="s">
        <v>273</v>
      </c>
      <c r="B155" s="18" t="s">
        <v>523</v>
      </c>
    </row>
    <row r="156" spans="1:2" x14ac:dyDescent="0.2">
      <c r="A156" s="18" t="s">
        <v>274</v>
      </c>
      <c r="B156" s="18" t="s">
        <v>524</v>
      </c>
    </row>
    <row r="157" spans="1:2" x14ac:dyDescent="0.2">
      <c r="A157" s="18" t="s">
        <v>275</v>
      </c>
      <c r="B157" s="18" t="s">
        <v>369</v>
      </c>
    </row>
    <row r="158" spans="1:2" x14ac:dyDescent="0.2">
      <c r="A158" s="18" t="s">
        <v>276</v>
      </c>
      <c r="B158" s="18" t="s">
        <v>370</v>
      </c>
    </row>
    <row r="159" spans="1:2" x14ac:dyDescent="0.2">
      <c r="A159" s="18" t="s">
        <v>277</v>
      </c>
      <c r="B159" s="18" t="s">
        <v>371</v>
      </c>
    </row>
    <row r="160" spans="1:2" x14ac:dyDescent="0.2">
      <c r="A160" s="18" t="s">
        <v>278</v>
      </c>
      <c r="B160" s="18" t="s">
        <v>372</v>
      </c>
    </row>
    <row r="161" spans="1:2" x14ac:dyDescent="0.2">
      <c r="A161" s="18" t="s">
        <v>279</v>
      </c>
      <c r="B161" s="18" t="s">
        <v>373</v>
      </c>
    </row>
    <row r="162" spans="1:2" x14ac:dyDescent="0.2">
      <c r="A162" s="18" t="s">
        <v>280</v>
      </c>
      <c r="B162" s="18" t="s">
        <v>374</v>
      </c>
    </row>
    <row r="163" spans="1:2" x14ac:dyDescent="0.2">
      <c r="A163" s="18" t="s">
        <v>281</v>
      </c>
      <c r="B163" s="18" t="s">
        <v>375</v>
      </c>
    </row>
    <row r="164" spans="1:2" x14ac:dyDescent="0.2">
      <c r="A164" s="18" t="s">
        <v>282</v>
      </c>
      <c r="B164" s="18" t="s">
        <v>525</v>
      </c>
    </row>
    <row r="165" spans="1:2" x14ac:dyDescent="0.2">
      <c r="A165" s="18" t="s">
        <v>55</v>
      </c>
      <c r="B165" s="18" t="s">
        <v>376</v>
      </c>
    </row>
    <row r="166" spans="1:2" x14ac:dyDescent="0.2">
      <c r="A166" s="18" t="s">
        <v>283</v>
      </c>
      <c r="B166" s="18" t="s">
        <v>438</v>
      </c>
    </row>
    <row r="167" spans="1:2" x14ac:dyDescent="0.2">
      <c r="A167" s="18" t="s">
        <v>284</v>
      </c>
      <c r="B167" s="18" t="s">
        <v>377</v>
      </c>
    </row>
    <row r="168" spans="1:2" x14ac:dyDescent="0.2">
      <c r="A168" s="18" t="s">
        <v>285</v>
      </c>
      <c r="B168" s="18" t="s">
        <v>378</v>
      </c>
    </row>
    <row r="169" spans="1:2" x14ac:dyDescent="0.2">
      <c r="A169" s="18" t="s">
        <v>286</v>
      </c>
      <c r="B169" s="18" t="s">
        <v>379</v>
      </c>
    </row>
    <row r="170" spans="1:2" x14ac:dyDescent="0.2">
      <c r="A170" s="18" t="s">
        <v>287</v>
      </c>
      <c r="B170" s="18" t="s">
        <v>380</v>
      </c>
    </row>
    <row r="171" spans="1:2" x14ac:dyDescent="0.2">
      <c r="A171" s="18" t="s">
        <v>288</v>
      </c>
      <c r="B171" s="18" t="s">
        <v>526</v>
      </c>
    </row>
    <row r="172" spans="1:2" x14ac:dyDescent="0.2">
      <c r="A172" s="18" t="s">
        <v>289</v>
      </c>
      <c r="B172" s="18" t="s">
        <v>381</v>
      </c>
    </row>
    <row r="173" spans="1:2" x14ac:dyDescent="0.2">
      <c r="A173" s="18" t="s">
        <v>290</v>
      </c>
      <c r="B173" s="18" t="s">
        <v>382</v>
      </c>
    </row>
    <row r="174" spans="1:2" x14ac:dyDescent="0.2">
      <c r="A174" s="18" t="s">
        <v>291</v>
      </c>
      <c r="B174" s="18" t="s">
        <v>527</v>
      </c>
    </row>
    <row r="175" spans="1:2" x14ac:dyDescent="0.2">
      <c r="A175" s="18" t="s">
        <v>292</v>
      </c>
      <c r="B175" s="18" t="s">
        <v>383</v>
      </c>
    </row>
    <row r="176" spans="1:2" x14ac:dyDescent="0.2">
      <c r="A176" s="18" t="s">
        <v>293</v>
      </c>
      <c r="B176" s="18" t="s">
        <v>384</v>
      </c>
    </row>
    <row r="178" spans="1:2" ht="28.5" x14ac:dyDescent="0.2">
      <c r="A178" s="17" t="s">
        <v>439</v>
      </c>
      <c r="B178" s="17" t="s">
        <v>294</v>
      </c>
    </row>
    <row r="179" spans="1:2" x14ac:dyDescent="0.2">
      <c r="A179" s="18" t="s">
        <v>19</v>
      </c>
      <c r="B179" s="18" t="s">
        <v>391</v>
      </c>
    </row>
    <row r="180" spans="1:2" x14ac:dyDescent="0.2">
      <c r="A180" s="18" t="s">
        <v>79</v>
      </c>
      <c r="B180" s="18" t="s">
        <v>554</v>
      </c>
    </row>
    <row r="181" spans="1:2" x14ac:dyDescent="0.2">
      <c r="A181" s="18" t="s">
        <v>105</v>
      </c>
      <c r="B181" s="18" t="s">
        <v>553</v>
      </c>
    </row>
    <row r="182" spans="1:2" x14ac:dyDescent="0.2">
      <c r="A182" s="18" t="s">
        <v>107</v>
      </c>
      <c r="B182" s="18" t="s">
        <v>552</v>
      </c>
    </row>
    <row r="183" spans="1:2" x14ac:dyDescent="0.2">
      <c r="A183" s="18" t="s">
        <v>57</v>
      </c>
      <c r="B183" s="18" t="s">
        <v>551</v>
      </c>
    </row>
    <row r="184" spans="1:2" x14ac:dyDescent="0.2">
      <c r="A184" s="18" t="s">
        <v>295</v>
      </c>
      <c r="B184" s="18" t="s">
        <v>550</v>
      </c>
    </row>
    <row r="185" spans="1:2" x14ac:dyDescent="0.2">
      <c r="A185" s="18" t="s">
        <v>296</v>
      </c>
      <c r="B185" s="18" t="s">
        <v>392</v>
      </c>
    </row>
    <row r="186" spans="1:2" x14ac:dyDescent="0.2">
      <c r="A186" s="18" t="s">
        <v>112</v>
      </c>
      <c r="B186" s="18" t="s">
        <v>393</v>
      </c>
    </row>
    <row r="187" spans="1:2" x14ac:dyDescent="0.2">
      <c r="A187" s="18" t="s">
        <v>18</v>
      </c>
      <c r="B187" s="18" t="s">
        <v>541</v>
      </c>
    </row>
    <row r="188" spans="1:2" x14ac:dyDescent="0.2">
      <c r="A188" s="18" t="s">
        <v>114</v>
      </c>
      <c r="B188" s="18" t="s">
        <v>394</v>
      </c>
    </row>
    <row r="189" spans="1:2" x14ac:dyDescent="0.2">
      <c r="A189" s="18" t="s">
        <v>41</v>
      </c>
      <c r="B189" s="18" t="s">
        <v>440</v>
      </c>
    </row>
    <row r="190" spans="1:2" x14ac:dyDescent="0.2">
      <c r="A190" s="18" t="s">
        <v>116</v>
      </c>
      <c r="B190" s="18" t="s">
        <v>395</v>
      </c>
    </row>
    <row r="191" spans="1:2" x14ac:dyDescent="0.2">
      <c r="A191" s="18" t="s">
        <v>118</v>
      </c>
      <c r="B191" s="18" t="s">
        <v>396</v>
      </c>
    </row>
    <row r="192" spans="1:2" x14ac:dyDescent="0.2">
      <c r="A192" s="18" t="s">
        <v>120</v>
      </c>
      <c r="B192" s="18" t="s">
        <v>425</v>
      </c>
    </row>
    <row r="193" spans="1:2" x14ac:dyDescent="0.2">
      <c r="A193" s="18" t="s">
        <v>297</v>
      </c>
      <c r="B193" s="18" t="s">
        <v>427</v>
      </c>
    </row>
    <row r="194" spans="1:2" x14ac:dyDescent="0.2">
      <c r="A194" s="18" t="s">
        <v>298</v>
      </c>
      <c r="B194" s="18" t="s">
        <v>426</v>
      </c>
    </row>
    <row r="195" spans="1:2" x14ac:dyDescent="0.2">
      <c r="A195" s="18" t="s">
        <v>299</v>
      </c>
      <c r="B195" s="18" t="s">
        <v>397</v>
      </c>
    </row>
    <row r="196" spans="1:2" x14ac:dyDescent="0.2">
      <c r="A196" s="18" t="s">
        <v>124</v>
      </c>
      <c r="B196" s="18" t="s">
        <v>428</v>
      </c>
    </row>
    <row r="197" spans="1:2" x14ac:dyDescent="0.2">
      <c r="A197" s="18" t="s">
        <v>60</v>
      </c>
      <c r="B197" s="18" t="s">
        <v>542</v>
      </c>
    </row>
    <row r="198" spans="1:2" x14ac:dyDescent="0.2">
      <c r="A198" s="18" t="s">
        <v>139</v>
      </c>
      <c r="B198" s="18" t="s">
        <v>398</v>
      </c>
    </row>
    <row r="199" spans="1:2" x14ac:dyDescent="0.2">
      <c r="A199" s="18" t="s">
        <v>141</v>
      </c>
      <c r="B199" s="18" t="s">
        <v>399</v>
      </c>
    </row>
    <row r="200" spans="1:2" x14ac:dyDescent="0.2">
      <c r="A200" s="18" t="s">
        <v>143</v>
      </c>
      <c r="B200" s="18" t="s">
        <v>400</v>
      </c>
    </row>
    <row r="201" spans="1:2" x14ac:dyDescent="0.2">
      <c r="A201" s="18" t="s">
        <v>59</v>
      </c>
      <c r="B201" s="18" t="s">
        <v>401</v>
      </c>
    </row>
    <row r="202" spans="1:2" x14ac:dyDescent="0.2">
      <c r="A202" s="18" t="s">
        <v>146</v>
      </c>
      <c r="B202" s="18" t="s">
        <v>402</v>
      </c>
    </row>
    <row r="203" spans="1:2" x14ac:dyDescent="0.2">
      <c r="A203" s="18" t="s">
        <v>148</v>
      </c>
      <c r="B203" s="18" t="s">
        <v>403</v>
      </c>
    </row>
    <row r="204" spans="1:2" x14ac:dyDescent="0.2">
      <c r="A204" s="18" t="s">
        <v>157</v>
      </c>
      <c r="B204" s="18" t="s">
        <v>404</v>
      </c>
    </row>
    <row r="205" spans="1:2" x14ac:dyDescent="0.2">
      <c r="A205" s="18" t="s">
        <v>44</v>
      </c>
      <c r="B205" s="18" t="s">
        <v>405</v>
      </c>
    </row>
    <row r="206" spans="1:2" x14ac:dyDescent="0.2">
      <c r="A206" s="18" t="s">
        <v>160</v>
      </c>
      <c r="B206" s="18" t="s">
        <v>429</v>
      </c>
    </row>
    <row r="207" spans="1:2" x14ac:dyDescent="0.2">
      <c r="A207" s="18" t="s">
        <v>35</v>
      </c>
      <c r="B207" s="18" t="s">
        <v>406</v>
      </c>
    </row>
    <row r="208" spans="1:2" x14ac:dyDescent="0.2">
      <c r="A208" s="18" t="s">
        <v>163</v>
      </c>
      <c r="B208" s="18" t="s">
        <v>407</v>
      </c>
    </row>
    <row r="209" spans="1:2" x14ac:dyDescent="0.2">
      <c r="A209" s="18" t="s">
        <v>165</v>
      </c>
      <c r="B209" s="18" t="s">
        <v>408</v>
      </c>
    </row>
    <row r="210" spans="1:2" x14ac:dyDescent="0.2">
      <c r="A210" s="18" t="s">
        <v>22</v>
      </c>
      <c r="B210" s="18" t="s">
        <v>409</v>
      </c>
    </row>
    <row r="211" spans="1:2" x14ac:dyDescent="0.2">
      <c r="A211" s="18" t="s">
        <v>168</v>
      </c>
      <c r="B211" s="18" t="s">
        <v>430</v>
      </c>
    </row>
    <row r="212" spans="1:2" x14ac:dyDescent="0.2">
      <c r="A212" s="18" t="s">
        <v>170</v>
      </c>
      <c r="B212" s="18" t="s">
        <v>410</v>
      </c>
    </row>
    <row r="213" spans="1:2" x14ac:dyDescent="0.2">
      <c r="A213" s="18" t="s">
        <v>174</v>
      </c>
      <c r="B213" s="18" t="s">
        <v>411</v>
      </c>
    </row>
    <row r="214" spans="1:2" x14ac:dyDescent="0.2">
      <c r="A214" s="18" t="s">
        <v>34</v>
      </c>
      <c r="B214" s="18" t="s">
        <v>412</v>
      </c>
    </row>
    <row r="215" spans="1:2" x14ac:dyDescent="0.2">
      <c r="A215" s="18" t="s">
        <v>177</v>
      </c>
      <c r="B215" s="18" t="s">
        <v>431</v>
      </c>
    </row>
    <row r="216" spans="1:2" x14ac:dyDescent="0.2">
      <c r="A216" s="18" t="s">
        <v>85</v>
      </c>
      <c r="B216" s="18" t="s">
        <v>432</v>
      </c>
    </row>
    <row r="217" spans="1:2" x14ac:dyDescent="0.2">
      <c r="A217" s="18" t="s">
        <v>179</v>
      </c>
      <c r="B217" s="18" t="s">
        <v>413</v>
      </c>
    </row>
    <row r="218" spans="1:2" x14ac:dyDescent="0.2">
      <c r="A218" s="18" t="s">
        <v>81</v>
      </c>
      <c r="B218" s="18" t="s">
        <v>414</v>
      </c>
    </row>
    <row r="219" spans="1:2" x14ac:dyDescent="0.2">
      <c r="A219" s="18" t="s">
        <v>83</v>
      </c>
      <c r="B219" s="18" t="s">
        <v>189</v>
      </c>
    </row>
    <row r="220" spans="1:2" x14ac:dyDescent="0.2">
      <c r="A220" s="18" t="s">
        <v>300</v>
      </c>
      <c r="B220" s="18" t="s">
        <v>415</v>
      </c>
    </row>
    <row r="221" spans="1:2" x14ac:dyDescent="0.2">
      <c r="A221" s="18" t="s">
        <v>181</v>
      </c>
      <c r="B221" s="18" t="s">
        <v>416</v>
      </c>
    </row>
    <row r="222" spans="1:2" x14ac:dyDescent="0.2">
      <c r="A222" s="18" t="s">
        <v>29</v>
      </c>
      <c r="B222" s="18" t="s">
        <v>417</v>
      </c>
    </row>
    <row r="223" spans="1:2" x14ac:dyDescent="0.2">
      <c r="A223" s="18" t="s">
        <v>38</v>
      </c>
      <c r="B223" s="18" t="s">
        <v>543</v>
      </c>
    </row>
    <row r="224" spans="1:2" x14ac:dyDescent="0.2">
      <c r="A224" s="18" t="s">
        <v>30</v>
      </c>
      <c r="B224" s="18" t="s">
        <v>544</v>
      </c>
    </row>
    <row r="225" spans="1:2" x14ac:dyDescent="0.2">
      <c r="A225" s="18" t="s">
        <v>301</v>
      </c>
      <c r="B225" s="18" t="s">
        <v>545</v>
      </c>
    </row>
    <row r="226" spans="1:2" x14ac:dyDescent="0.2">
      <c r="A226" s="18" t="s">
        <v>302</v>
      </c>
      <c r="B226" s="18" t="s">
        <v>546</v>
      </c>
    </row>
    <row r="227" spans="1:2" x14ac:dyDescent="0.2">
      <c r="A227" s="18" t="s">
        <v>303</v>
      </c>
      <c r="B227" s="18" t="s">
        <v>547</v>
      </c>
    </row>
    <row r="228" spans="1:2" x14ac:dyDescent="0.2">
      <c r="A228" s="18" t="s">
        <v>33</v>
      </c>
      <c r="B228" s="18" t="s">
        <v>434</v>
      </c>
    </row>
    <row r="229" spans="1:2" x14ac:dyDescent="0.2">
      <c r="A229" s="18" t="s">
        <v>26</v>
      </c>
      <c r="B229" s="18" t="s">
        <v>418</v>
      </c>
    </row>
    <row r="230" spans="1:2" x14ac:dyDescent="0.2">
      <c r="A230" s="18" t="s">
        <v>304</v>
      </c>
      <c r="B230" s="18" t="s">
        <v>548</v>
      </c>
    </row>
    <row r="231" spans="1:2" x14ac:dyDescent="0.2">
      <c r="A231" s="18" t="s">
        <v>305</v>
      </c>
      <c r="B231" s="18" t="s">
        <v>419</v>
      </c>
    </row>
    <row r="232" spans="1:2" x14ac:dyDescent="0.2">
      <c r="A232" s="18" t="s">
        <v>183</v>
      </c>
      <c r="B232" s="18" t="s">
        <v>420</v>
      </c>
    </row>
    <row r="233" spans="1:2" x14ac:dyDescent="0.2">
      <c r="A233" s="18" t="s">
        <v>84</v>
      </c>
      <c r="B233" s="18" t="s">
        <v>421</v>
      </c>
    </row>
    <row r="234" spans="1:2" x14ac:dyDescent="0.2">
      <c r="A234" s="18" t="s">
        <v>185</v>
      </c>
      <c r="B234" s="18" t="s">
        <v>422</v>
      </c>
    </row>
    <row r="235" spans="1:2" x14ac:dyDescent="0.2">
      <c r="A235" s="18" t="s">
        <v>36</v>
      </c>
      <c r="B235" s="18" t="s">
        <v>423</v>
      </c>
    </row>
    <row r="236" spans="1:2" x14ac:dyDescent="0.2">
      <c r="A236" s="18" t="s">
        <v>306</v>
      </c>
      <c r="B236" s="18" t="s">
        <v>433</v>
      </c>
    </row>
    <row r="237" spans="1:2" x14ac:dyDescent="0.2">
      <c r="A237" s="18" t="s">
        <v>307</v>
      </c>
      <c r="B237" s="18" t="s">
        <v>549</v>
      </c>
    </row>
    <row r="238" spans="1:2" x14ac:dyDescent="0.2">
      <c r="A238" s="18" t="s">
        <v>308</v>
      </c>
      <c r="B238" s="18" t="s">
        <v>424</v>
      </c>
    </row>
    <row r="239" spans="1:2" x14ac:dyDescent="0.2">
      <c r="A239" s="18" t="s">
        <v>309</v>
      </c>
      <c r="B239" s="18" t="s">
        <v>435</v>
      </c>
    </row>
    <row r="240" spans="1:2" x14ac:dyDescent="0.2">
      <c r="A240" s="18" t="s">
        <v>80</v>
      </c>
      <c r="B240" s="18" t="s">
        <v>436</v>
      </c>
    </row>
  </sheetData>
  <sheetProtection algorithmName="SHA-512" hashValue="8dCT027dR2BEknGhIwmMPUmMGpWtp37D0/2hoayc7QgA7gbK6TNvkoFYkq2Ot+yPfbz0c8XVrrPSr2QeRj2b2w==" saltValue="yTrWUfC5r5MGsOO3Uvlvtw==" spinCount="100000" sheet="1" objects="1" scenarios="1"/>
  <hyperlinks>
    <hyperlink ref="A60" r:id="rId1"/>
  </hyperlinks>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showGridLines="0" workbookViewId="0"/>
  </sheetViews>
  <sheetFormatPr defaultRowHeight="14.25" x14ac:dyDescent="0.2"/>
  <cols>
    <col min="1" max="1" width="9.85546875" style="11" customWidth="1"/>
    <col min="2" max="2" width="81.42578125" style="11" customWidth="1"/>
    <col min="3" max="16384" width="9.140625" style="11"/>
  </cols>
  <sheetData>
    <row r="1" spans="1:2" x14ac:dyDescent="0.2">
      <c r="A1" s="10" t="s">
        <v>93</v>
      </c>
    </row>
    <row r="2" spans="1:2" ht="130.5" customHeight="1" x14ac:dyDescent="0.2">
      <c r="A2" s="12" t="s">
        <v>62</v>
      </c>
      <c r="B2" s="13" t="s">
        <v>76</v>
      </c>
    </row>
    <row r="3" spans="1:2" ht="60.75" customHeight="1" x14ac:dyDescent="0.2">
      <c r="A3" s="12" t="s">
        <v>63</v>
      </c>
      <c r="B3" s="13" t="s">
        <v>71</v>
      </c>
    </row>
    <row r="4" spans="1:2" ht="100.5" customHeight="1" x14ac:dyDescent="0.2">
      <c r="A4" s="12" t="s">
        <v>64</v>
      </c>
      <c r="B4" s="13" t="s">
        <v>72</v>
      </c>
    </row>
    <row r="5" spans="1:2" ht="60" customHeight="1" x14ac:dyDescent="0.2">
      <c r="A5" s="12" t="s">
        <v>65</v>
      </c>
      <c r="B5" s="13" t="s">
        <v>73</v>
      </c>
    </row>
    <row r="6" spans="1:2" ht="30" customHeight="1" x14ac:dyDescent="0.2">
      <c r="A6" s="12" t="s">
        <v>66</v>
      </c>
      <c r="B6" s="13" t="s">
        <v>75</v>
      </c>
    </row>
    <row r="7" spans="1:2" x14ac:dyDescent="0.2">
      <c r="A7" s="14" t="s">
        <v>67</v>
      </c>
      <c r="B7" s="14" t="s">
        <v>74</v>
      </c>
    </row>
    <row r="8" spans="1:2" ht="45" customHeight="1" x14ac:dyDescent="0.2">
      <c r="A8" s="14" t="s">
        <v>68</v>
      </c>
      <c r="B8" s="14" t="s">
        <v>77</v>
      </c>
    </row>
    <row r="9" spans="1:2" ht="62.25" customHeight="1" x14ac:dyDescent="0.2">
      <c r="A9" s="14" t="s">
        <v>69</v>
      </c>
      <c r="B9" s="14" t="s">
        <v>78</v>
      </c>
    </row>
  </sheetData>
  <sheetProtection algorithmName="SHA-512" hashValue="SqkLM9L2mYoq5F/qvFw5+jJfQ4LgRhPIlCBleE+9dvFqAyQXIxa72EwlcdHW7z8r9+uMHPqtN75lgLBqUDOlpw==" saltValue="+baXe4YxjTPYGYOaZ+Rn1w==" spinCount="100000" sheet="1" objects="1" scenario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6"/>
  <sheetViews>
    <sheetView showGridLines="0" workbookViewId="0">
      <selection activeCell="B2" sqref="B2"/>
    </sheetView>
  </sheetViews>
  <sheetFormatPr defaultRowHeight="12.75" x14ac:dyDescent="0.2"/>
  <cols>
    <col min="1" max="1" width="5.28515625" style="5" bestFit="1" customWidth="1"/>
    <col min="2" max="2" width="10.85546875" style="5" bestFit="1" customWidth="1"/>
    <col min="3" max="3" width="12.7109375" style="5" bestFit="1" customWidth="1"/>
    <col min="4" max="4" width="7" style="5" bestFit="1" customWidth="1"/>
    <col min="5" max="5" width="10.5703125" style="5" bestFit="1" customWidth="1"/>
    <col min="6" max="6" width="8.28515625" style="5" bestFit="1" customWidth="1"/>
    <col min="7" max="7" width="35" style="5" bestFit="1" customWidth="1"/>
    <col min="8" max="8" width="17.5703125" style="5" bestFit="1" customWidth="1"/>
    <col min="9" max="9" width="5.140625" style="5" bestFit="1" customWidth="1"/>
    <col min="10" max="10" width="10.42578125" style="5" bestFit="1" customWidth="1"/>
    <col min="11" max="11" width="27.140625" style="5" bestFit="1" customWidth="1"/>
    <col min="12" max="12" width="9.7109375" style="5" bestFit="1" customWidth="1"/>
    <col min="13" max="13" width="29.42578125" style="5" bestFit="1" customWidth="1"/>
    <col min="14" max="14" width="4.85546875" style="5" bestFit="1" customWidth="1"/>
    <col min="15" max="15" width="59.85546875" style="5" bestFit="1" customWidth="1"/>
    <col min="16" max="16" width="8.85546875" style="5" bestFit="1" customWidth="1"/>
    <col min="17" max="17" width="9.7109375" style="5" bestFit="1" customWidth="1"/>
    <col min="18" max="18" width="27.85546875" style="5" bestFit="1" customWidth="1"/>
    <col min="19" max="19" width="4.85546875" style="5" bestFit="1" customWidth="1"/>
    <col min="20" max="20" width="32.28515625" style="5" bestFit="1" customWidth="1"/>
    <col min="21" max="21" width="8.85546875" style="5" bestFit="1" customWidth="1"/>
    <col min="22" max="22" width="9.7109375" style="5" bestFit="1" customWidth="1"/>
    <col min="23" max="23" width="27.5703125" style="5" bestFit="1" customWidth="1"/>
    <col min="24" max="24" width="4.85546875" style="5" bestFit="1" customWidth="1"/>
    <col min="25" max="25" width="13.42578125" style="5" bestFit="1" customWidth="1"/>
    <col min="26" max="26" width="8.85546875" style="5" bestFit="1" customWidth="1"/>
    <col min="27" max="27" width="8.42578125" style="5" bestFit="1" customWidth="1"/>
    <col min="28" max="16384" width="9.140625" style="5"/>
  </cols>
  <sheetData>
    <row r="1" spans="1:27" ht="15" x14ac:dyDescent="0.25">
      <c r="A1" s="115" t="s">
        <v>460</v>
      </c>
      <c r="B1" s="117" t="s">
        <v>7</v>
      </c>
      <c r="C1" s="117" t="s">
        <v>509</v>
      </c>
      <c r="D1" s="117" t="s">
        <v>8</v>
      </c>
      <c r="E1" s="117" t="s">
        <v>491</v>
      </c>
      <c r="F1" s="117" t="s">
        <v>9</v>
      </c>
      <c r="G1" s="117" t="s">
        <v>492</v>
      </c>
      <c r="H1" s="117" t="s">
        <v>1</v>
      </c>
      <c r="I1" s="117" t="s">
        <v>493</v>
      </c>
      <c r="J1" s="117" t="s">
        <v>494</v>
      </c>
      <c r="K1" s="117" t="s">
        <v>495</v>
      </c>
      <c r="L1" s="117" t="s">
        <v>496</v>
      </c>
      <c r="M1" s="117" t="s">
        <v>497</v>
      </c>
      <c r="N1" s="117" t="s">
        <v>10</v>
      </c>
      <c r="O1" s="117" t="s">
        <v>498</v>
      </c>
      <c r="P1" s="117" t="s">
        <v>11</v>
      </c>
      <c r="Q1" s="117" t="s">
        <v>499</v>
      </c>
      <c r="R1" s="117" t="s">
        <v>500</v>
      </c>
      <c r="S1" s="117" t="s">
        <v>12</v>
      </c>
      <c r="T1" s="117" t="s">
        <v>501</v>
      </c>
      <c r="U1" s="117" t="s">
        <v>13</v>
      </c>
      <c r="V1" s="117" t="s">
        <v>502</v>
      </c>
      <c r="W1" s="117" t="s">
        <v>503</v>
      </c>
      <c r="X1" s="117" t="s">
        <v>14</v>
      </c>
      <c r="Y1" s="117" t="s">
        <v>504</v>
      </c>
      <c r="Z1" s="117" t="s">
        <v>15</v>
      </c>
      <c r="AA1" s="117" t="s">
        <v>16</v>
      </c>
    </row>
    <row r="2" spans="1:27" ht="15" x14ac:dyDescent="0.25">
      <c r="A2" s="116">
        <v>1</v>
      </c>
      <c r="B2" s="118"/>
      <c r="C2" s="119"/>
      <c r="D2" s="118"/>
      <c r="E2" s="118"/>
      <c r="F2" s="118"/>
      <c r="G2" s="118"/>
      <c r="H2" s="118"/>
      <c r="I2" s="120"/>
      <c r="J2" s="118"/>
      <c r="K2" s="118"/>
      <c r="L2" s="118"/>
      <c r="M2" s="118"/>
      <c r="N2" s="118"/>
      <c r="O2" s="118"/>
      <c r="P2" s="120"/>
      <c r="Q2" s="118"/>
      <c r="R2" s="118"/>
      <c r="S2" s="118"/>
      <c r="T2" s="118"/>
      <c r="U2" s="120"/>
      <c r="V2" s="118"/>
      <c r="W2" s="118"/>
      <c r="X2" s="118"/>
      <c r="Y2" s="118"/>
      <c r="Z2" s="120"/>
      <c r="AA2" s="120"/>
    </row>
    <row r="3" spans="1:27" ht="15" x14ac:dyDescent="0.25">
      <c r="A3" s="116">
        <v>2</v>
      </c>
      <c r="B3" s="118"/>
      <c r="C3" s="119"/>
      <c r="D3" s="118"/>
      <c r="E3" s="118"/>
      <c r="F3" s="118"/>
      <c r="G3" s="118"/>
      <c r="H3" s="118"/>
      <c r="I3" s="120"/>
      <c r="J3" s="118"/>
      <c r="K3" s="118"/>
      <c r="L3" s="118"/>
      <c r="M3" s="118"/>
      <c r="N3" s="118"/>
      <c r="O3" s="118"/>
      <c r="P3" s="120"/>
      <c r="Q3" s="118"/>
      <c r="R3" s="118"/>
      <c r="S3" s="118"/>
      <c r="T3" s="118"/>
      <c r="U3" s="120"/>
      <c r="V3" s="118"/>
      <c r="W3" s="118"/>
      <c r="X3" s="118"/>
      <c r="Y3" s="118"/>
      <c r="Z3" s="120"/>
      <c r="AA3" s="120"/>
    </row>
    <row r="4" spans="1:27" ht="15" x14ac:dyDescent="0.25">
      <c r="A4" s="116">
        <v>3</v>
      </c>
      <c r="B4" s="118"/>
      <c r="C4" s="119"/>
      <c r="D4" s="118"/>
      <c r="E4" s="118"/>
      <c r="F4" s="118"/>
      <c r="G4" s="118"/>
      <c r="H4" s="118"/>
      <c r="I4" s="120"/>
      <c r="J4" s="118"/>
      <c r="K4" s="118"/>
      <c r="L4" s="118"/>
      <c r="M4" s="118"/>
      <c r="N4" s="118"/>
      <c r="O4" s="118"/>
      <c r="P4" s="120"/>
      <c r="Q4" s="118"/>
      <c r="R4" s="118"/>
      <c r="S4" s="118"/>
      <c r="T4" s="118"/>
      <c r="U4" s="120"/>
      <c r="V4" s="118"/>
      <c r="W4" s="118"/>
      <c r="X4" s="118"/>
      <c r="Y4" s="118"/>
      <c r="Z4" s="120"/>
      <c r="AA4" s="120"/>
    </row>
    <row r="5" spans="1:27" ht="15" x14ac:dyDescent="0.25">
      <c r="A5" s="116">
        <v>4</v>
      </c>
      <c r="B5" s="118"/>
      <c r="C5" s="119"/>
      <c r="D5" s="118"/>
      <c r="E5" s="118"/>
      <c r="F5" s="118"/>
      <c r="G5" s="118"/>
      <c r="H5" s="118"/>
      <c r="I5" s="120"/>
      <c r="J5" s="118"/>
      <c r="K5" s="118"/>
      <c r="L5" s="118"/>
      <c r="M5" s="118"/>
      <c r="N5" s="118"/>
      <c r="O5" s="118"/>
      <c r="P5" s="120"/>
      <c r="Q5" s="118"/>
      <c r="R5" s="118"/>
      <c r="S5" s="118"/>
      <c r="T5" s="118"/>
      <c r="U5" s="120"/>
      <c r="V5" s="118"/>
      <c r="W5" s="118"/>
      <c r="X5" s="118"/>
      <c r="Y5" s="118"/>
      <c r="Z5" s="120"/>
      <c r="AA5" s="120"/>
    </row>
    <row r="6" spans="1:27" ht="15" x14ac:dyDescent="0.25">
      <c r="A6" s="116">
        <v>5</v>
      </c>
      <c r="B6" s="118"/>
      <c r="C6" s="119"/>
      <c r="D6" s="118"/>
      <c r="E6" s="118"/>
      <c r="F6" s="118"/>
      <c r="G6" s="118"/>
      <c r="H6" s="118"/>
      <c r="I6" s="120"/>
      <c r="J6" s="118"/>
      <c r="K6" s="118"/>
      <c r="L6" s="118"/>
      <c r="M6" s="118"/>
      <c r="N6" s="118"/>
      <c r="O6" s="118"/>
      <c r="P6" s="120"/>
      <c r="Q6" s="118"/>
      <c r="R6" s="118"/>
      <c r="S6" s="118"/>
      <c r="T6" s="118"/>
      <c r="U6" s="120"/>
      <c r="V6" s="118"/>
      <c r="W6" s="118"/>
      <c r="X6" s="118"/>
      <c r="Y6" s="118"/>
      <c r="Z6" s="120"/>
      <c r="AA6" s="120"/>
    </row>
    <row r="7" spans="1:27" ht="15" x14ac:dyDescent="0.25">
      <c r="A7" s="116">
        <v>6</v>
      </c>
      <c r="B7" s="118"/>
      <c r="C7" s="119"/>
      <c r="D7" s="118"/>
      <c r="E7" s="118"/>
      <c r="F7" s="118"/>
      <c r="G7" s="118"/>
      <c r="H7" s="118"/>
      <c r="I7" s="120"/>
      <c r="J7" s="118"/>
      <c r="K7" s="118"/>
      <c r="L7" s="118"/>
      <c r="M7" s="118"/>
      <c r="N7" s="118"/>
      <c r="O7" s="118"/>
      <c r="P7" s="120"/>
      <c r="Q7" s="118"/>
      <c r="R7" s="118"/>
      <c r="S7" s="118"/>
      <c r="T7" s="118"/>
      <c r="U7" s="120"/>
      <c r="V7" s="118"/>
      <c r="W7" s="118"/>
      <c r="X7" s="118"/>
      <c r="Y7" s="118"/>
      <c r="Z7" s="120"/>
      <c r="AA7" s="120"/>
    </row>
    <row r="8" spans="1:27" ht="15" x14ac:dyDescent="0.25">
      <c r="A8" s="116">
        <v>7</v>
      </c>
      <c r="B8" s="118"/>
      <c r="C8" s="119"/>
      <c r="D8" s="118"/>
      <c r="E8" s="118"/>
      <c r="F8" s="118"/>
      <c r="G8" s="118"/>
      <c r="H8" s="118"/>
      <c r="I8" s="120"/>
      <c r="J8" s="118"/>
      <c r="K8" s="118"/>
      <c r="L8" s="118"/>
      <c r="M8" s="118"/>
      <c r="N8" s="118"/>
      <c r="O8" s="118"/>
      <c r="P8" s="120"/>
      <c r="Q8" s="118"/>
      <c r="R8" s="118"/>
      <c r="S8" s="118"/>
      <c r="T8" s="118"/>
      <c r="U8" s="120"/>
      <c r="V8" s="118"/>
      <c r="W8" s="118"/>
      <c r="X8" s="118"/>
      <c r="Y8" s="118"/>
      <c r="Z8" s="120"/>
      <c r="AA8" s="120"/>
    </row>
    <row r="9" spans="1:27" ht="15" x14ac:dyDescent="0.25">
      <c r="A9" s="116">
        <v>8</v>
      </c>
      <c r="B9" s="118"/>
      <c r="C9" s="119"/>
      <c r="D9" s="118"/>
      <c r="E9" s="118"/>
      <c r="F9" s="118"/>
      <c r="G9" s="118"/>
      <c r="H9" s="118"/>
      <c r="I9" s="120"/>
      <c r="J9" s="118"/>
      <c r="K9" s="118"/>
      <c r="L9" s="118"/>
      <c r="M9" s="118"/>
      <c r="N9" s="118"/>
      <c r="O9" s="118"/>
      <c r="P9" s="120"/>
      <c r="Q9" s="118"/>
      <c r="R9" s="118"/>
      <c r="S9" s="118"/>
      <c r="T9" s="118"/>
      <c r="U9" s="120"/>
      <c r="V9" s="118"/>
      <c r="W9" s="118"/>
      <c r="X9" s="118"/>
      <c r="Y9" s="118"/>
      <c r="Z9" s="120"/>
      <c r="AA9" s="120"/>
    </row>
    <row r="10" spans="1:27" ht="15" x14ac:dyDescent="0.25">
      <c r="A10" s="116">
        <v>9</v>
      </c>
      <c r="B10" s="118"/>
      <c r="C10" s="119"/>
      <c r="D10" s="118"/>
      <c r="E10" s="118"/>
      <c r="F10" s="118"/>
      <c r="G10" s="118"/>
      <c r="H10" s="118"/>
      <c r="I10" s="120"/>
      <c r="J10" s="118"/>
      <c r="K10" s="118"/>
      <c r="L10" s="118"/>
      <c r="M10" s="118"/>
      <c r="N10" s="118"/>
      <c r="O10" s="118"/>
      <c r="P10" s="120"/>
      <c r="Q10" s="118"/>
      <c r="R10" s="118"/>
      <c r="S10" s="118"/>
      <c r="T10" s="118"/>
      <c r="U10" s="120"/>
      <c r="V10" s="118"/>
      <c r="W10" s="118"/>
      <c r="X10" s="118"/>
      <c r="Y10" s="118"/>
      <c r="Z10" s="120"/>
      <c r="AA10" s="120"/>
    </row>
    <row r="11" spans="1:27" ht="15" x14ac:dyDescent="0.25">
      <c r="A11" s="116">
        <v>10</v>
      </c>
      <c r="B11" s="118"/>
      <c r="C11" s="119"/>
      <c r="D11" s="118"/>
      <c r="E11" s="118"/>
      <c r="F11" s="118"/>
      <c r="G11" s="118"/>
      <c r="H11" s="118"/>
      <c r="I11" s="120"/>
      <c r="J11" s="118"/>
      <c r="K11" s="118"/>
      <c r="L11" s="118"/>
      <c r="M11" s="118"/>
      <c r="N11" s="118"/>
      <c r="O11" s="118"/>
      <c r="P11" s="120"/>
      <c r="Q11" s="118"/>
      <c r="R11" s="118"/>
      <c r="S11" s="118"/>
      <c r="T11" s="118"/>
      <c r="U11" s="120"/>
      <c r="V11" s="118"/>
      <c r="W11" s="118"/>
      <c r="X11" s="118"/>
      <c r="Y11" s="118"/>
      <c r="Z11" s="120"/>
      <c r="AA11" s="120"/>
    </row>
    <row r="12" spans="1:27" ht="15" x14ac:dyDescent="0.25">
      <c r="A12" s="116">
        <v>11</v>
      </c>
      <c r="B12" s="118"/>
      <c r="C12" s="119"/>
      <c r="D12" s="118"/>
      <c r="E12" s="118"/>
      <c r="F12" s="118"/>
      <c r="G12" s="118"/>
      <c r="H12" s="118"/>
      <c r="I12" s="120"/>
      <c r="J12" s="118"/>
      <c r="K12" s="118"/>
      <c r="L12" s="118"/>
      <c r="M12" s="118"/>
      <c r="N12" s="118"/>
      <c r="O12" s="118"/>
      <c r="P12" s="120"/>
      <c r="Q12" s="118"/>
      <c r="R12" s="118"/>
      <c r="S12" s="118"/>
      <c r="T12" s="118"/>
      <c r="U12" s="120"/>
      <c r="V12" s="118"/>
      <c r="W12" s="118"/>
      <c r="X12" s="118"/>
      <c r="Y12" s="118"/>
      <c r="Z12" s="120"/>
      <c r="AA12" s="120"/>
    </row>
    <row r="13" spans="1:27" ht="15" x14ac:dyDescent="0.25">
      <c r="A13" s="116">
        <v>12</v>
      </c>
      <c r="B13" s="118"/>
      <c r="C13" s="119"/>
      <c r="D13" s="118"/>
      <c r="E13" s="118"/>
      <c r="F13" s="118"/>
      <c r="G13" s="118"/>
      <c r="H13" s="118"/>
      <c r="I13" s="120"/>
      <c r="J13" s="118"/>
      <c r="K13" s="118"/>
      <c r="L13" s="118"/>
      <c r="M13" s="118"/>
      <c r="N13" s="118"/>
      <c r="O13" s="118"/>
      <c r="P13" s="120"/>
      <c r="Q13" s="118"/>
      <c r="R13" s="118"/>
      <c r="S13" s="118"/>
      <c r="T13" s="118"/>
      <c r="U13" s="120"/>
      <c r="V13" s="118"/>
      <c r="W13" s="118"/>
      <c r="X13" s="118"/>
      <c r="Y13" s="118"/>
      <c r="Z13" s="120"/>
      <c r="AA13" s="120"/>
    </row>
    <row r="14" spans="1:27" ht="15" x14ac:dyDescent="0.25">
      <c r="A14" s="116">
        <v>13</v>
      </c>
      <c r="B14" s="118"/>
      <c r="C14" s="119"/>
      <c r="D14" s="118"/>
      <c r="E14" s="118"/>
      <c r="F14" s="118"/>
      <c r="G14" s="118"/>
      <c r="H14" s="118"/>
      <c r="I14" s="120"/>
      <c r="J14" s="118"/>
      <c r="K14" s="118"/>
      <c r="L14" s="118"/>
      <c r="M14" s="118"/>
      <c r="N14" s="118"/>
      <c r="O14" s="118"/>
      <c r="P14" s="120"/>
      <c r="Q14" s="118"/>
      <c r="R14" s="118"/>
      <c r="S14" s="118"/>
      <c r="T14" s="118"/>
      <c r="U14" s="120"/>
      <c r="V14" s="118"/>
      <c r="W14" s="118"/>
      <c r="X14" s="118"/>
      <c r="Y14" s="118"/>
      <c r="Z14" s="120"/>
      <c r="AA14" s="120"/>
    </row>
    <row r="15" spans="1:27" ht="15" x14ac:dyDescent="0.25">
      <c r="A15" s="116">
        <v>14</v>
      </c>
      <c r="B15" s="118"/>
      <c r="C15" s="119"/>
      <c r="D15" s="118"/>
      <c r="E15" s="118"/>
      <c r="F15" s="118"/>
      <c r="G15" s="118"/>
      <c r="H15" s="118"/>
      <c r="I15" s="120"/>
      <c r="J15" s="118"/>
      <c r="K15" s="118"/>
      <c r="L15" s="118"/>
      <c r="M15" s="118"/>
      <c r="N15" s="118"/>
      <c r="O15" s="118"/>
      <c r="P15" s="120"/>
      <c r="Q15" s="118"/>
      <c r="R15" s="118"/>
      <c r="S15" s="118"/>
      <c r="T15" s="118"/>
      <c r="U15" s="120"/>
      <c r="V15" s="118"/>
      <c r="W15" s="118"/>
      <c r="X15" s="118"/>
      <c r="Y15" s="118"/>
      <c r="Z15" s="120"/>
      <c r="AA15" s="120"/>
    </row>
    <row r="16" spans="1:27" ht="15" x14ac:dyDescent="0.25">
      <c r="A16" s="116">
        <v>15</v>
      </c>
      <c r="B16" s="118"/>
      <c r="C16" s="119"/>
      <c r="D16" s="118"/>
      <c r="E16" s="118"/>
      <c r="F16" s="118"/>
      <c r="G16" s="118"/>
      <c r="H16" s="118"/>
      <c r="I16" s="120"/>
      <c r="J16" s="118"/>
      <c r="K16" s="118"/>
      <c r="L16" s="118"/>
      <c r="M16" s="118"/>
      <c r="N16" s="118"/>
      <c r="O16" s="118"/>
      <c r="P16" s="120"/>
      <c r="Q16" s="118"/>
      <c r="R16" s="118"/>
      <c r="S16" s="118"/>
      <c r="T16" s="118"/>
      <c r="U16" s="120"/>
      <c r="V16" s="118"/>
      <c r="W16" s="118"/>
      <c r="X16" s="118"/>
      <c r="Y16" s="118"/>
      <c r="Z16" s="120"/>
      <c r="AA16" s="120"/>
    </row>
    <row r="17" spans="1:27" ht="15" x14ac:dyDescent="0.25">
      <c r="A17" s="116">
        <v>16</v>
      </c>
      <c r="B17" s="118"/>
      <c r="C17" s="119"/>
      <c r="D17" s="118"/>
      <c r="E17" s="118"/>
      <c r="F17" s="118"/>
      <c r="G17" s="118"/>
      <c r="H17" s="118"/>
      <c r="I17" s="120"/>
      <c r="J17" s="118"/>
      <c r="K17" s="118"/>
      <c r="L17" s="118"/>
      <c r="M17" s="118"/>
      <c r="N17" s="118"/>
      <c r="O17" s="118"/>
      <c r="P17" s="120"/>
      <c r="Q17" s="118"/>
      <c r="R17" s="118"/>
      <c r="S17" s="118"/>
      <c r="T17" s="118"/>
      <c r="U17" s="120"/>
      <c r="V17" s="118"/>
      <c r="W17" s="118"/>
      <c r="X17" s="118"/>
      <c r="Y17" s="118"/>
      <c r="Z17" s="120"/>
      <c r="AA17" s="120"/>
    </row>
    <row r="18" spans="1:27" ht="15" x14ac:dyDescent="0.25">
      <c r="A18" s="116">
        <v>17</v>
      </c>
      <c r="B18" s="118"/>
      <c r="C18" s="119"/>
      <c r="D18" s="118"/>
      <c r="E18" s="118"/>
      <c r="F18" s="118"/>
      <c r="G18" s="118"/>
      <c r="H18" s="118"/>
      <c r="I18" s="120"/>
      <c r="J18" s="118"/>
      <c r="K18" s="118"/>
      <c r="L18" s="118"/>
      <c r="M18" s="118"/>
      <c r="N18" s="118"/>
      <c r="O18" s="118"/>
      <c r="P18" s="120"/>
      <c r="Q18" s="118"/>
      <c r="R18" s="118"/>
      <c r="S18" s="118"/>
      <c r="T18" s="118"/>
      <c r="U18" s="120"/>
      <c r="V18" s="118"/>
      <c r="W18" s="118"/>
      <c r="X18" s="118"/>
      <c r="Y18" s="118"/>
      <c r="Z18" s="120"/>
      <c r="AA18" s="120"/>
    </row>
    <row r="19" spans="1:27" ht="15" x14ac:dyDescent="0.25">
      <c r="A19" s="116">
        <v>18</v>
      </c>
      <c r="B19" s="118"/>
      <c r="C19" s="119"/>
      <c r="D19" s="118"/>
      <c r="E19" s="118"/>
      <c r="F19" s="118"/>
      <c r="G19" s="118"/>
      <c r="H19" s="118"/>
      <c r="I19" s="120"/>
      <c r="J19" s="118"/>
      <c r="K19" s="118"/>
      <c r="L19" s="118"/>
      <c r="M19" s="118"/>
      <c r="N19" s="118"/>
      <c r="O19" s="118"/>
      <c r="P19" s="120"/>
      <c r="Q19" s="118"/>
      <c r="R19" s="118"/>
      <c r="S19" s="118"/>
      <c r="T19" s="118"/>
      <c r="U19" s="120"/>
      <c r="V19" s="118"/>
      <c r="W19" s="118"/>
      <c r="X19" s="118"/>
      <c r="Y19" s="118"/>
      <c r="Z19" s="120"/>
      <c r="AA19" s="120"/>
    </row>
    <row r="20" spans="1:27" ht="15" x14ac:dyDescent="0.25">
      <c r="A20" s="116">
        <v>19</v>
      </c>
      <c r="B20" s="118"/>
      <c r="C20" s="119"/>
      <c r="D20" s="118"/>
      <c r="E20" s="118"/>
      <c r="F20" s="118"/>
      <c r="G20" s="118"/>
      <c r="H20" s="118"/>
      <c r="I20" s="120"/>
      <c r="J20" s="118"/>
      <c r="K20" s="118"/>
      <c r="L20" s="118"/>
      <c r="M20" s="118"/>
      <c r="N20" s="118"/>
      <c r="O20" s="118"/>
      <c r="P20" s="120"/>
      <c r="Q20" s="118"/>
      <c r="R20" s="118"/>
      <c r="S20" s="118"/>
      <c r="T20" s="118"/>
      <c r="U20" s="120"/>
      <c r="V20" s="118"/>
      <c r="W20" s="118"/>
      <c r="X20" s="118"/>
      <c r="Y20" s="118"/>
      <c r="Z20" s="120"/>
      <c r="AA20" s="120"/>
    </row>
    <row r="21" spans="1:27" ht="15" x14ac:dyDescent="0.25">
      <c r="A21" s="116">
        <v>20</v>
      </c>
      <c r="B21" s="118"/>
      <c r="C21" s="119"/>
      <c r="D21" s="118"/>
      <c r="E21" s="118"/>
      <c r="F21" s="118"/>
      <c r="G21" s="118"/>
      <c r="H21" s="118"/>
      <c r="I21" s="120"/>
      <c r="J21" s="118"/>
      <c r="K21" s="118"/>
      <c r="L21" s="118"/>
      <c r="M21" s="118"/>
      <c r="N21" s="118"/>
      <c r="O21" s="118"/>
      <c r="P21" s="120"/>
      <c r="Q21" s="118"/>
      <c r="R21" s="118"/>
      <c r="S21" s="118"/>
      <c r="T21" s="118"/>
      <c r="U21" s="120"/>
      <c r="V21" s="118"/>
      <c r="W21" s="118"/>
      <c r="X21" s="118"/>
      <c r="Y21" s="118"/>
      <c r="Z21" s="120"/>
      <c r="AA21" s="120"/>
    </row>
    <row r="22" spans="1:27" ht="15" x14ac:dyDescent="0.25">
      <c r="A22" s="116">
        <v>21</v>
      </c>
      <c r="B22" s="118"/>
      <c r="C22" s="119"/>
      <c r="D22" s="118"/>
      <c r="E22" s="118"/>
      <c r="F22" s="118"/>
      <c r="G22" s="118"/>
      <c r="H22" s="118"/>
      <c r="I22" s="120"/>
      <c r="J22" s="118"/>
      <c r="K22" s="118"/>
      <c r="L22" s="118"/>
      <c r="M22" s="118"/>
      <c r="N22" s="118"/>
      <c r="O22" s="118"/>
      <c r="P22" s="120"/>
      <c r="Q22" s="118"/>
      <c r="R22" s="118"/>
      <c r="S22" s="118"/>
      <c r="T22" s="118"/>
      <c r="U22" s="120"/>
      <c r="V22" s="118"/>
      <c r="W22" s="118"/>
      <c r="X22" s="118"/>
      <c r="Y22" s="118"/>
      <c r="Z22" s="120"/>
      <c r="AA22" s="120"/>
    </row>
    <row r="23" spans="1:27" ht="15" x14ac:dyDescent="0.25">
      <c r="A23" s="116">
        <v>22</v>
      </c>
      <c r="B23" s="118"/>
      <c r="C23" s="119"/>
      <c r="D23" s="118"/>
      <c r="E23" s="118"/>
      <c r="F23" s="118"/>
      <c r="G23" s="118"/>
      <c r="H23" s="118"/>
      <c r="I23" s="120"/>
      <c r="J23" s="118"/>
      <c r="K23" s="118"/>
      <c r="L23" s="118"/>
      <c r="M23" s="118"/>
      <c r="N23" s="118"/>
      <c r="O23" s="118"/>
      <c r="P23" s="120"/>
      <c r="Q23" s="118"/>
      <c r="R23" s="118"/>
      <c r="S23" s="118"/>
      <c r="T23" s="118"/>
      <c r="U23" s="120"/>
      <c r="V23" s="118"/>
      <c r="W23" s="118"/>
      <c r="X23" s="118"/>
      <c r="Y23" s="118"/>
      <c r="Z23" s="120"/>
      <c r="AA23" s="120"/>
    </row>
    <row r="24" spans="1:27" ht="15" x14ac:dyDescent="0.25">
      <c r="A24" s="116">
        <v>23</v>
      </c>
      <c r="B24" s="118"/>
      <c r="C24" s="119"/>
      <c r="D24" s="118"/>
      <c r="E24" s="118"/>
      <c r="F24" s="118"/>
      <c r="G24" s="118"/>
      <c r="H24" s="118"/>
      <c r="I24" s="120"/>
      <c r="J24" s="118"/>
      <c r="K24" s="118"/>
      <c r="L24" s="118"/>
      <c r="M24" s="118"/>
      <c r="N24" s="118"/>
      <c r="O24" s="118"/>
      <c r="P24" s="120"/>
      <c r="Q24" s="118"/>
      <c r="R24" s="118"/>
      <c r="S24" s="118"/>
      <c r="T24" s="118"/>
      <c r="U24" s="120"/>
      <c r="V24" s="118"/>
      <c r="W24" s="118"/>
      <c r="X24" s="118"/>
      <c r="Y24" s="118"/>
      <c r="Z24" s="120"/>
      <c r="AA24" s="120"/>
    </row>
    <row r="25" spans="1:27" ht="15" x14ac:dyDescent="0.25">
      <c r="A25" s="116">
        <v>24</v>
      </c>
      <c r="B25" s="118"/>
      <c r="C25" s="119"/>
      <c r="D25" s="118"/>
      <c r="E25" s="118"/>
      <c r="F25" s="118"/>
      <c r="G25" s="118"/>
      <c r="H25" s="118"/>
      <c r="I25" s="120"/>
      <c r="J25" s="118"/>
      <c r="K25" s="118"/>
      <c r="L25" s="118"/>
      <c r="M25" s="118"/>
      <c r="N25" s="118"/>
      <c r="O25" s="118"/>
      <c r="P25" s="120"/>
      <c r="Q25" s="118"/>
      <c r="R25" s="118"/>
      <c r="S25" s="118"/>
      <c r="T25" s="118"/>
      <c r="U25" s="120"/>
      <c r="V25" s="118"/>
      <c r="W25" s="118"/>
      <c r="X25" s="118"/>
      <c r="Y25" s="118"/>
      <c r="Z25" s="120"/>
      <c r="AA25" s="120"/>
    </row>
    <row r="26" spans="1:27" ht="15" x14ac:dyDescent="0.25">
      <c r="A26" s="116">
        <v>25</v>
      </c>
      <c r="B26" s="118"/>
      <c r="C26" s="119"/>
      <c r="D26" s="118"/>
      <c r="E26" s="118"/>
      <c r="F26" s="118"/>
      <c r="G26" s="118"/>
      <c r="H26" s="118"/>
      <c r="I26" s="120"/>
      <c r="J26" s="118"/>
      <c r="K26" s="118"/>
      <c r="L26" s="118"/>
      <c r="M26" s="118"/>
      <c r="N26" s="118"/>
      <c r="O26" s="118"/>
      <c r="P26" s="120"/>
      <c r="Q26" s="118"/>
      <c r="R26" s="118"/>
      <c r="S26" s="118"/>
      <c r="T26" s="118"/>
      <c r="U26" s="120"/>
      <c r="V26" s="118"/>
      <c r="W26" s="118"/>
      <c r="X26" s="118"/>
      <c r="Y26" s="118"/>
      <c r="Z26" s="120"/>
      <c r="AA26" s="120"/>
    </row>
    <row r="27" spans="1:27" ht="15" x14ac:dyDescent="0.25">
      <c r="A27" s="116">
        <v>26</v>
      </c>
      <c r="B27" s="118"/>
      <c r="C27" s="119"/>
      <c r="D27" s="118"/>
      <c r="E27" s="118"/>
      <c r="F27" s="118"/>
      <c r="G27" s="118"/>
      <c r="H27" s="118"/>
      <c r="I27" s="120"/>
      <c r="J27" s="118"/>
      <c r="K27" s="118"/>
      <c r="L27" s="118"/>
      <c r="M27" s="118"/>
      <c r="N27" s="118"/>
      <c r="O27" s="118"/>
      <c r="P27" s="120"/>
      <c r="Q27" s="118"/>
      <c r="R27" s="118"/>
      <c r="S27" s="118"/>
      <c r="T27" s="118"/>
      <c r="U27" s="120"/>
      <c r="V27" s="118"/>
      <c r="W27" s="118"/>
      <c r="X27" s="118"/>
      <c r="Y27" s="118"/>
      <c r="Z27" s="120"/>
      <c r="AA27" s="120"/>
    </row>
    <row r="28" spans="1:27" ht="15" x14ac:dyDescent="0.25">
      <c r="A28" s="116">
        <v>27</v>
      </c>
      <c r="B28" s="118"/>
      <c r="C28" s="119"/>
      <c r="D28" s="118"/>
      <c r="E28" s="118"/>
      <c r="F28" s="118"/>
      <c r="G28" s="118"/>
      <c r="H28" s="118"/>
      <c r="I28" s="120"/>
      <c r="J28" s="118"/>
      <c r="K28" s="118"/>
      <c r="L28" s="118"/>
      <c r="M28" s="118"/>
      <c r="N28" s="118"/>
      <c r="O28" s="118"/>
      <c r="P28" s="120"/>
      <c r="Q28" s="118"/>
      <c r="R28" s="118"/>
      <c r="S28" s="118"/>
      <c r="T28" s="118"/>
      <c r="U28" s="120"/>
      <c r="V28" s="118"/>
      <c r="W28" s="118"/>
      <c r="X28" s="118"/>
      <c r="Y28" s="118"/>
      <c r="Z28" s="120"/>
      <c r="AA28" s="120"/>
    </row>
    <row r="29" spans="1:27" ht="15" x14ac:dyDescent="0.25">
      <c r="A29" s="116">
        <v>28</v>
      </c>
      <c r="B29" s="118"/>
      <c r="C29" s="119"/>
      <c r="D29" s="118"/>
      <c r="E29" s="118"/>
      <c r="F29" s="118"/>
      <c r="G29" s="118"/>
      <c r="H29" s="118"/>
      <c r="I29" s="120"/>
      <c r="J29" s="118"/>
      <c r="K29" s="118"/>
      <c r="L29" s="118"/>
      <c r="M29" s="118"/>
      <c r="N29" s="118"/>
      <c r="O29" s="118"/>
      <c r="P29" s="120"/>
      <c r="Q29" s="118"/>
      <c r="R29" s="118"/>
      <c r="S29" s="118"/>
      <c r="T29" s="118"/>
      <c r="U29" s="120"/>
      <c r="V29" s="118"/>
      <c r="W29" s="118"/>
      <c r="X29" s="118"/>
      <c r="Y29" s="118"/>
      <c r="Z29" s="120"/>
      <c r="AA29" s="120"/>
    </row>
    <row r="30" spans="1:27" ht="15" x14ac:dyDescent="0.25">
      <c r="A30" s="116">
        <v>29</v>
      </c>
      <c r="B30" s="118"/>
      <c r="C30" s="119"/>
      <c r="D30" s="118"/>
      <c r="E30" s="118"/>
      <c r="F30" s="118"/>
      <c r="G30" s="118"/>
      <c r="H30" s="118"/>
      <c r="I30" s="120"/>
      <c r="J30" s="118"/>
      <c r="K30" s="118"/>
      <c r="L30" s="118"/>
      <c r="M30" s="118"/>
      <c r="N30" s="118"/>
      <c r="O30" s="118"/>
      <c r="P30" s="120"/>
      <c r="Q30" s="118"/>
      <c r="R30" s="118"/>
      <c r="S30" s="118"/>
      <c r="T30" s="118"/>
      <c r="U30" s="120"/>
      <c r="V30" s="118"/>
      <c r="W30" s="118"/>
      <c r="X30" s="118"/>
      <c r="Y30" s="118"/>
      <c r="Z30" s="120"/>
      <c r="AA30" s="120"/>
    </row>
    <row r="31" spans="1:27" ht="15" x14ac:dyDescent="0.25">
      <c r="A31" s="116">
        <v>30</v>
      </c>
      <c r="B31" s="118"/>
      <c r="C31" s="119"/>
      <c r="D31" s="118"/>
      <c r="E31" s="118"/>
      <c r="F31" s="118"/>
      <c r="G31" s="118"/>
      <c r="H31" s="118"/>
      <c r="I31" s="120"/>
      <c r="J31" s="118"/>
      <c r="K31" s="118"/>
      <c r="L31" s="118"/>
      <c r="M31" s="118"/>
      <c r="N31" s="118"/>
      <c r="O31" s="118"/>
      <c r="P31" s="120"/>
      <c r="Q31" s="118"/>
      <c r="R31" s="118"/>
      <c r="S31" s="118"/>
      <c r="T31" s="118"/>
      <c r="U31" s="120"/>
      <c r="V31" s="118"/>
      <c r="W31" s="118"/>
      <c r="X31" s="118"/>
      <c r="Y31" s="118"/>
      <c r="Z31" s="120"/>
      <c r="AA31" s="120"/>
    </row>
    <row r="32" spans="1:27" ht="15" x14ac:dyDescent="0.25">
      <c r="A32" s="116">
        <v>31</v>
      </c>
      <c r="B32" s="118"/>
      <c r="C32" s="119"/>
      <c r="D32" s="118"/>
      <c r="E32" s="118"/>
      <c r="F32" s="118"/>
      <c r="G32" s="118"/>
      <c r="H32" s="118"/>
      <c r="I32" s="120"/>
      <c r="J32" s="118"/>
      <c r="K32" s="118"/>
      <c r="L32" s="118"/>
      <c r="M32" s="118"/>
      <c r="N32" s="118"/>
      <c r="O32" s="118"/>
      <c r="P32" s="120"/>
      <c r="Q32" s="118"/>
      <c r="R32" s="118"/>
      <c r="S32" s="118"/>
      <c r="T32" s="118"/>
      <c r="U32" s="120"/>
      <c r="V32" s="118"/>
      <c r="W32" s="118"/>
      <c r="X32" s="118"/>
      <c r="Y32" s="118"/>
      <c r="Z32" s="120"/>
      <c r="AA32" s="120"/>
    </row>
    <row r="33" spans="1:27" ht="15" x14ac:dyDescent="0.25">
      <c r="A33" s="116">
        <v>32</v>
      </c>
      <c r="B33" s="118"/>
      <c r="C33" s="119"/>
      <c r="D33" s="118"/>
      <c r="E33" s="118"/>
      <c r="F33" s="118"/>
      <c r="G33" s="118"/>
      <c r="H33" s="118"/>
      <c r="I33" s="120"/>
      <c r="J33" s="118"/>
      <c r="K33" s="118"/>
      <c r="L33" s="118"/>
      <c r="M33" s="118"/>
      <c r="N33" s="118"/>
      <c r="O33" s="118"/>
      <c r="P33" s="120"/>
      <c r="Q33" s="118"/>
      <c r="R33" s="118"/>
      <c r="S33" s="118"/>
      <c r="T33" s="118"/>
      <c r="U33" s="120"/>
      <c r="V33" s="118"/>
      <c r="W33" s="118"/>
      <c r="X33" s="118"/>
      <c r="Y33" s="118"/>
      <c r="Z33" s="120"/>
      <c r="AA33" s="120"/>
    </row>
    <row r="34" spans="1:27" ht="15" x14ac:dyDescent="0.25">
      <c r="A34" s="116">
        <v>33</v>
      </c>
      <c r="B34" s="118"/>
      <c r="C34" s="119"/>
      <c r="D34" s="118"/>
      <c r="E34" s="118"/>
      <c r="F34" s="118"/>
      <c r="G34" s="118"/>
      <c r="H34" s="118"/>
      <c r="I34" s="120"/>
      <c r="J34" s="118"/>
      <c r="K34" s="118"/>
      <c r="L34" s="118"/>
      <c r="M34" s="118"/>
      <c r="N34" s="118"/>
      <c r="O34" s="118"/>
      <c r="P34" s="120"/>
      <c r="Q34" s="118"/>
      <c r="R34" s="118"/>
      <c r="S34" s="118"/>
      <c r="T34" s="118"/>
      <c r="U34" s="120"/>
      <c r="V34" s="118"/>
      <c r="W34" s="118"/>
      <c r="X34" s="118"/>
      <c r="Y34" s="118"/>
      <c r="Z34" s="120"/>
      <c r="AA34" s="120"/>
    </row>
    <row r="35" spans="1:27" ht="15" x14ac:dyDescent="0.25">
      <c r="A35" s="116">
        <v>34</v>
      </c>
      <c r="B35" s="118"/>
      <c r="C35" s="119"/>
      <c r="D35" s="118"/>
      <c r="E35" s="118"/>
      <c r="F35" s="118"/>
      <c r="G35" s="118"/>
      <c r="H35" s="118"/>
      <c r="I35" s="120"/>
      <c r="J35" s="118"/>
      <c r="K35" s="118"/>
      <c r="L35" s="118"/>
      <c r="M35" s="118"/>
      <c r="N35" s="118"/>
      <c r="O35" s="118"/>
      <c r="P35" s="120"/>
      <c r="Q35" s="118"/>
      <c r="R35" s="118"/>
      <c r="S35" s="118"/>
      <c r="T35" s="118"/>
      <c r="U35" s="120"/>
      <c r="V35" s="118"/>
      <c r="W35" s="118"/>
      <c r="X35" s="118"/>
      <c r="Y35" s="118"/>
      <c r="Z35" s="120"/>
      <c r="AA35" s="120"/>
    </row>
    <row r="36" spans="1:27" ht="15" x14ac:dyDescent="0.25">
      <c r="A36" s="116">
        <v>35</v>
      </c>
      <c r="B36" s="118"/>
      <c r="C36" s="119"/>
      <c r="D36" s="118"/>
      <c r="E36" s="118"/>
      <c r="F36" s="118"/>
      <c r="G36" s="118"/>
      <c r="H36" s="118"/>
      <c r="I36" s="120"/>
      <c r="J36" s="118"/>
      <c r="K36" s="118"/>
      <c r="L36" s="118"/>
      <c r="M36" s="118"/>
      <c r="N36" s="118"/>
      <c r="O36" s="118"/>
      <c r="P36" s="120"/>
      <c r="Q36" s="118"/>
      <c r="R36" s="118"/>
      <c r="S36" s="118"/>
      <c r="T36" s="118"/>
      <c r="U36" s="120"/>
      <c r="V36" s="118"/>
      <c r="W36" s="118"/>
      <c r="X36" s="118"/>
      <c r="Y36" s="118"/>
      <c r="Z36" s="120"/>
      <c r="AA36" s="120"/>
    </row>
  </sheetData>
  <sheetProtection algorithmName="SHA-512" hashValue="TbZOz7+Sam0JOz/mbVXhIhU7ldKPBFyzrVvqE34x6FbRWLLbLsUw7EUm5WJoQ45BF3sxD4mooFkYlNYdGks38g==" saltValue="h2jjm1xdJ2DFHmcpgiKRuQ==" spinCount="100000" sheet="1" objects="1" scenarios="1" formatCells="0" formatColumns="0" formatRows="0" autoFilter="0"/>
  <sortState ref="B2:AF36">
    <sortCondition ref="F2:F36"/>
    <sortCondition ref="H2:H36"/>
  </sortState>
  <pageMargins left="0.7" right="0.2" top="0.55000000000000004"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Report</vt:lpstr>
      <vt:lpstr>Summary</vt:lpstr>
      <vt:lpstr>Worksheets</vt:lpstr>
      <vt:lpstr>Codes</vt:lpstr>
      <vt:lpstr>EG Criteria</vt:lpstr>
      <vt:lpstr>Data</vt:lpstr>
      <vt:lpstr>Summary!Print_Titles</vt:lpstr>
    </vt:vector>
  </TitlesOfParts>
  <Company>UTHSCSA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Peer Review Team Report</dc:title>
  <dc:subject>Peer Review</dc:subject>
  <dc:creator>Paul Turcotte</dc:creator>
  <cp:lastModifiedBy>Paul Turcotte</cp:lastModifiedBy>
  <cp:lastPrinted>2015-04-13T17:04:32Z</cp:lastPrinted>
  <dcterms:created xsi:type="dcterms:W3CDTF">2008-05-22T13:35:21Z</dcterms:created>
  <dcterms:modified xsi:type="dcterms:W3CDTF">2015-05-04T21:39:48Z</dcterms:modified>
</cp:coreProperties>
</file>