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hecb-auvfs41\userfile\BF\SFA\FAS\Accounting\Allocations\Allocations_2018\FY18 Institution Preliminary Allocation Spreadsheets\"/>
    </mc:Choice>
  </mc:AlternateContent>
  <bookViews>
    <workbookView xWindow="-15" yWindow="6270" windowWidth="19230" windowHeight="6315" tabRatio="887"/>
  </bookViews>
  <sheets>
    <sheet name="Summary" sheetId="56" r:id="rId1"/>
    <sheet name="Rule" sheetId="54" r:id="rId2"/>
    <sheet name="Calculation Data" sheetId="43" r:id="rId3"/>
    <sheet name="QA Verification" sheetId="52" state="hidden" r:id="rId4"/>
  </sheets>
  <definedNames>
    <definedName name="need">'Calculation Data'!$A:$H</definedName>
  </definedNames>
  <calcPr calcId="152511"/>
</workbook>
</file>

<file path=xl/calcChain.xml><?xml version="1.0" encoding="utf-8"?>
<calcChain xmlns="http://schemas.openxmlformats.org/spreadsheetml/2006/main">
  <c r="E44" i="43" l="1"/>
  <c r="D44" i="43"/>
  <c r="C44" i="43"/>
  <c r="I16" i="56" l="1"/>
  <c r="G19" i="56" l="1"/>
  <c r="H19" i="56"/>
  <c r="I15" i="56"/>
  <c r="E16" i="56"/>
  <c r="E15" i="56"/>
  <c r="E14" i="56"/>
  <c r="E9" i="56"/>
  <c r="F4" i="43" l="1"/>
  <c r="F43" i="43" l="1"/>
  <c r="F42" i="43"/>
  <c r="F41" i="43"/>
  <c r="F40" i="43"/>
  <c r="F39" i="43"/>
  <c r="F38" i="43"/>
  <c r="F37" i="43"/>
  <c r="F36" i="43"/>
  <c r="F35" i="43"/>
  <c r="F34" i="43"/>
  <c r="F33" i="43"/>
  <c r="F32" i="43"/>
  <c r="F31" i="43"/>
  <c r="F30" i="43"/>
  <c r="F29" i="43"/>
  <c r="F28" i="43"/>
  <c r="F27" i="43"/>
  <c r="F26" i="43"/>
  <c r="F25" i="43"/>
  <c r="F24" i="43"/>
  <c r="F23" i="43"/>
  <c r="F22" i="43"/>
  <c r="F21" i="43"/>
  <c r="F20" i="43"/>
  <c r="F19" i="43"/>
  <c r="F18" i="43"/>
  <c r="F17" i="43"/>
  <c r="F16" i="43"/>
  <c r="F15" i="43"/>
  <c r="F14" i="43"/>
  <c r="F13" i="43"/>
  <c r="F12" i="43"/>
  <c r="F11" i="43"/>
  <c r="F10" i="43"/>
  <c r="F9" i="43"/>
  <c r="F8" i="43"/>
  <c r="F7" i="43"/>
  <c r="F6" i="43"/>
  <c r="F5" i="43"/>
  <c r="F44" i="43" l="1"/>
  <c r="G4" i="43" s="1"/>
  <c r="H4" i="43" s="1"/>
  <c r="G24" i="43" l="1"/>
  <c r="H24" i="43" s="1"/>
  <c r="G28" i="43"/>
  <c r="H28" i="43" s="1"/>
  <c r="G38" i="43"/>
  <c r="H38" i="43" s="1"/>
  <c r="G5" i="43"/>
  <c r="H5" i="43" s="1"/>
  <c r="G26" i="43"/>
  <c r="H26" i="43" s="1"/>
  <c r="G14" i="43"/>
  <c r="H14" i="43" s="1"/>
  <c r="G6" i="43"/>
  <c r="H6" i="43" s="1"/>
  <c r="G8" i="43"/>
  <c r="H8" i="43" s="1"/>
  <c r="G15" i="43"/>
  <c r="H15" i="43" s="1"/>
  <c r="G22" i="43"/>
  <c r="H22" i="43" s="1"/>
  <c r="G31" i="43"/>
  <c r="H31" i="43" s="1"/>
  <c r="G16" i="43"/>
  <c r="H16" i="43" s="1"/>
  <c r="G37" i="43"/>
  <c r="H37" i="43" s="1"/>
  <c r="G21" i="43"/>
  <c r="H21" i="43" s="1"/>
  <c r="G34" i="43"/>
  <c r="H34" i="43" s="1"/>
  <c r="G17" i="43"/>
  <c r="H17" i="43" s="1"/>
  <c r="G43" i="43"/>
  <c r="H43" i="43" s="1"/>
  <c r="G40" i="43"/>
  <c r="H40" i="43" s="1"/>
  <c r="G29" i="43"/>
  <c r="H29" i="43" s="1"/>
  <c r="G19" i="43"/>
  <c r="H19" i="43" s="1"/>
  <c r="G13" i="43"/>
  <c r="H13" i="43" s="1"/>
  <c r="G42" i="43"/>
  <c r="H42" i="43" s="1"/>
  <c r="G30" i="43"/>
  <c r="H30" i="43" s="1"/>
  <c r="G7" i="43"/>
  <c r="H7" i="43" s="1"/>
  <c r="G36" i="43"/>
  <c r="H36" i="43" s="1"/>
  <c r="G9" i="43"/>
  <c r="H9" i="43" s="1"/>
  <c r="G11" i="43"/>
  <c r="H11" i="43" s="1"/>
  <c r="G39" i="43"/>
  <c r="H39" i="43" s="1"/>
  <c r="G41" i="43"/>
  <c r="H41" i="43" s="1"/>
  <c r="G27" i="43"/>
  <c r="H27" i="43" s="1"/>
  <c r="G32" i="43"/>
  <c r="H32" i="43" s="1"/>
  <c r="G23" i="43"/>
  <c r="H23" i="43" s="1"/>
  <c r="G33" i="43"/>
  <c r="H33" i="43" s="1"/>
  <c r="G35" i="43"/>
  <c r="H35" i="43" s="1"/>
  <c r="G12" i="43"/>
  <c r="H12" i="43" s="1"/>
  <c r="G18" i="43"/>
  <c r="H18" i="43" s="1"/>
  <c r="G10" i="43"/>
  <c r="H10" i="43" s="1"/>
  <c r="G20" i="43"/>
  <c r="H20" i="43" s="1"/>
  <c r="G25" i="43"/>
  <c r="H25" i="43" s="1"/>
  <c r="H44" i="43" l="1"/>
  <c r="G44" i="43"/>
</calcChain>
</file>

<file path=xl/comments1.xml><?xml version="1.0" encoding="utf-8"?>
<comments xmlns="http://schemas.openxmlformats.org/spreadsheetml/2006/main">
  <authors>
    <author>SpearsSH</author>
  </authors>
  <commentList>
    <comment ref="H44" authorId="0" shapeId="0">
      <text>
        <r>
          <rPr>
            <b/>
            <sz val="9"/>
            <color indexed="81"/>
            <rFont val="Tahoma"/>
            <family val="2"/>
          </rPr>
          <t>SpearsSH:</t>
        </r>
        <r>
          <rPr>
            <sz val="9"/>
            <color indexed="81"/>
            <rFont val="Tahoma"/>
            <family val="2"/>
          </rPr>
          <t xml:space="preserve">
TEG was rounded down because it calculated $1 over with just a round. </t>
        </r>
      </text>
    </comment>
  </commentList>
</comments>
</file>

<file path=xl/sharedStrings.xml><?xml version="1.0" encoding="utf-8"?>
<sst xmlns="http://schemas.openxmlformats.org/spreadsheetml/2006/main" count="72" uniqueCount="64">
  <si>
    <t>FICE</t>
  </si>
  <si>
    <t>INSTITUTION</t>
  </si>
  <si>
    <t>Abilene Christian University</t>
  </si>
  <si>
    <t>Austin College</t>
  </si>
  <si>
    <t>Baylor University</t>
  </si>
  <si>
    <t xml:space="preserve">Concordia University </t>
  </si>
  <si>
    <t>Dallas Baptist University</t>
  </si>
  <si>
    <t>East Texas Baptist University</t>
  </si>
  <si>
    <t>Hardin-Simmons University</t>
  </si>
  <si>
    <t>Houston Baptist University</t>
  </si>
  <si>
    <t>Howard Payne University</t>
  </si>
  <si>
    <t>Jacksonville College</t>
  </si>
  <si>
    <t>Jarvis Christian College</t>
  </si>
  <si>
    <t>LeTourneau University</t>
  </si>
  <si>
    <t>Lubbock Christian University</t>
  </si>
  <si>
    <t>McMurry University</t>
  </si>
  <si>
    <t>Rice University</t>
  </si>
  <si>
    <t>Schreiner University</t>
  </si>
  <si>
    <t>South Texas College of Law</t>
  </si>
  <si>
    <t>Southwestern University</t>
  </si>
  <si>
    <t>St. Edward's University</t>
  </si>
  <si>
    <t>Texas Chiropractic College</t>
  </si>
  <si>
    <t>Texas Christian University</t>
  </si>
  <si>
    <t>Texas College</t>
  </si>
  <si>
    <t>Texas Lutheran University</t>
  </si>
  <si>
    <t>Texas Wesleyan University</t>
  </si>
  <si>
    <t>Trinity University</t>
  </si>
  <si>
    <t>University of Dallas</t>
  </si>
  <si>
    <t>University of St. Thomas</t>
  </si>
  <si>
    <t>Wayland Baptist University</t>
  </si>
  <si>
    <t>Wiley College</t>
  </si>
  <si>
    <t>Huston-Tillotson University</t>
  </si>
  <si>
    <t>Our Lady of the Lake University of San Antonio</t>
  </si>
  <si>
    <t>Southern Methodist University</t>
  </si>
  <si>
    <t>Southwestern Adventist University</t>
  </si>
  <si>
    <t>Southwestern Assemblies of God University</t>
  </si>
  <si>
    <t>Southwestern Christian College</t>
  </si>
  <si>
    <t>University of the Incarnate Word</t>
  </si>
  <si>
    <t>University of Mary Hardin-Baylor</t>
  </si>
  <si>
    <t>Parker University</t>
  </si>
  <si>
    <t>Average Total Need</t>
  </si>
  <si>
    <t>Fall 2014 Total Need</t>
  </si>
  <si>
    <t>Fall 2015 Total Need</t>
  </si>
  <si>
    <t>Sample Pool of instiutions that Need Survey Amounts were verified:</t>
  </si>
  <si>
    <t>Fall 2016 Total Need</t>
  </si>
  <si>
    <t>(a) Allocations for Fiscal Year 2019 and prior. Allocations for the TEG Program are to be determined on an annual basis as follows: 
  (1) All eligible institutions will be invited to participate; those choosing not to participate will be left out of the calculations for the relevant year. 
   (2) The allocation base for each institution choosing to participate will be its three-year average share of the total statewide amount of TEG that could be awarded, subject to the limits in Texas Education Code, §61.227(c) and (e). 
   (3) The source of data used for the allocation calculations are the three most recently completed TEG Need Survey Reports submitted to the Board by the institutions. The reports include data for each student identified by the school as eligible to receive a first or subsequent TEG award as described in §22.24 or §22.25 of this title in the fall term in which the report is submitted. The data from the Need Survey used to calculate the amount of TEG an individual could receive includes:
    (A) Each reported student's TEG need, as defined in §22.22 of this title (relating to Definitions); and 
     (B) The student's exceptional TEG need, as defined
 in §22.22 of this title.    (4) A student's TEG need may not exceed the least of his or her adjusted gross need, tuition differential, or the TEG maximum award as set in accordance with Texas Education Code, §61.227(c). 
   (5) A student's exceptional TEG need plus TEG need may not exceed the least of the student's adjusted gross need, tuition differential or 150 percent of the current year's statutory TEG maximum award as set in accordance with Texas Education Code, §61.227(c). 
   (6) The maximum amount of need that may be recorded for any single student in the TEG Need Survey may not exceed the sum of his or her TEG need plus his or her exceptional TEG need. 
   (7) The total amount allocated for an institution may not exceed the sum of the individual maximum need for all students included in the most recent TEG Need Survey. 
   (8) Verification of Data. 
    (A) To provide data needed to confirm a reported need amount does not exceed one of the award limits listed in paragraphs (4) and (5) of this subsection, the Need Survey collects the following data for each student: 
      (i) Cost of attendance; 
       (ii) Expected family contribution; 
       (iii) Pell Grant amount; 
       (iv) Categorical aid amount; 
       (v) Classification (graduate or undergraduate); and(vi) An indication of whether the student's need was limited by his or her tuition differential. 
     (B) The statewide TEG Need Survey summary will be provided to the institutions for review and the institutions will be given 10 working days, beginning the day of the notice's distribution and excluding State holidays, to confirm that the Survey accurately reflects the data they submitted or to advise Board staff of any inaccuracies.</t>
  </si>
  <si>
    <t xml:space="preserve">RULE §22.29 Allocation and Reallocation of Funds </t>
  </si>
  <si>
    <t>St. Mary's University</t>
  </si>
  <si>
    <t>Preliminary FY18 Allocation</t>
  </si>
  <si>
    <t>Enter FICE Code:</t>
  </si>
  <si>
    <t xml:space="preserve"> </t>
  </si>
  <si>
    <t>Institution Name:</t>
  </si>
  <si>
    <t>Allocation Breakdown</t>
  </si>
  <si>
    <t>Calculation details are referenced in the Calculation Data tab</t>
  </si>
  <si>
    <t>FY2018 Preliminary Allocation:</t>
  </si>
  <si>
    <t>FY2018 - Estimated Appropriation:  $85,905,147</t>
  </si>
  <si>
    <t>% Share of Appropriation</t>
  </si>
  <si>
    <t xml:space="preserve">% Share of Appropriation </t>
  </si>
  <si>
    <t>Estimated Appropriation:</t>
  </si>
  <si>
    <t>3 Year Average of Total Need</t>
  </si>
  <si>
    <r>
      <rPr>
        <b/>
        <sz val="18"/>
        <color theme="9" tint="-0.249977111117893"/>
        <rFont val="Franklin Gothic Demi"/>
        <family val="2"/>
      </rPr>
      <t>Tuition Equalization Grant (TEG)</t>
    </r>
    <r>
      <rPr>
        <sz val="16"/>
        <color theme="7"/>
        <rFont val="Franklin Gothic Demi"/>
        <family val="2"/>
      </rPr>
      <t xml:space="preserve">
</t>
    </r>
    <r>
      <rPr>
        <b/>
        <sz val="16"/>
        <color rgb="FFC00000"/>
        <rFont val="Franklin Gothic Demi"/>
        <family val="2"/>
      </rPr>
      <t xml:space="preserve">FY2018 </t>
    </r>
    <r>
      <rPr>
        <b/>
        <sz val="14"/>
        <color rgb="FFC00000"/>
        <rFont val="Franklin Gothic Demi"/>
        <family val="2"/>
      </rPr>
      <t>Preliminary Allocation Data Review</t>
    </r>
  </si>
  <si>
    <t xml:space="preserve">FY2018 Tuition Equalization Grant (TEG) Preliminary Allocations </t>
  </si>
  <si>
    <t>Paul Quinn College*</t>
  </si>
  <si>
    <r>
      <t>*Paul Quinn College is included in the 10-day allocation data review process in anticipation of the passage of SB331, 85</t>
    </r>
    <r>
      <rPr>
        <vertAlign val="superscript"/>
        <sz val="11"/>
        <color rgb="FFFF0000"/>
        <rFont val="Tahoma"/>
        <family val="2"/>
      </rPr>
      <t>th</t>
    </r>
    <r>
      <rPr>
        <sz val="11"/>
        <color rgb="FFFF0000"/>
        <rFont val="Tahoma"/>
        <family val="2"/>
      </rPr>
      <t xml:space="preserve"> Legislative Session.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</si>
</sst>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Red]#,##0"/>
    <numFmt numFmtId="165" formatCode="#,##0.00;[Red]#,##0.00"/>
    <numFmt numFmtId="166" formatCode="000000"/>
  </numFmts>
  <fonts count="42" x14ac:knownFonts="1">
    <font>
      <sz val="10"/>
      <name val="Arial"/>
    </font>
    <font>
      <sz val="10"/>
      <name val="Arial"/>
      <family val="2"/>
    </font>
    <font>
      <sz val="10"/>
      <name val="Arial"/>
      <family val="2"/>
    </font>
    <font>
      <sz val="10"/>
      <name val="Arial"/>
      <family val="2"/>
    </font>
    <font>
      <sz val="11"/>
      <name val="Tahoma"/>
      <family val="2"/>
    </font>
    <font>
      <b/>
      <sz val="11"/>
      <color indexed="10"/>
      <name val="Tahoma"/>
      <family val="2"/>
    </font>
    <font>
      <b/>
      <sz val="18"/>
      <name val="Tahoma"/>
      <family val="2"/>
    </font>
    <font>
      <sz val="10"/>
      <name val="Tahoma"/>
      <family val="2"/>
    </font>
    <font>
      <b/>
      <sz val="11"/>
      <name val="Tahoma"/>
      <family val="2"/>
    </font>
    <font>
      <b/>
      <sz val="14"/>
      <name val="Tahoma"/>
      <family val="2"/>
    </font>
    <font>
      <sz val="14"/>
      <color theme="1"/>
      <name val="Tahoma"/>
      <family val="2"/>
    </font>
    <font>
      <b/>
      <sz val="14"/>
      <color indexed="10"/>
      <name val="Tahoma"/>
      <family val="2"/>
    </font>
    <font>
      <sz val="9"/>
      <color indexed="81"/>
      <name val="Tahoma"/>
      <family val="2"/>
    </font>
    <font>
      <b/>
      <sz val="9"/>
      <color indexed="81"/>
      <name val="Tahoma"/>
      <family val="2"/>
    </font>
    <font>
      <b/>
      <u/>
      <sz val="10"/>
      <name val="Arial"/>
      <family val="2"/>
    </font>
    <font>
      <b/>
      <sz val="11"/>
      <color rgb="FFFF0000"/>
      <name val="Tahoma"/>
      <family val="2"/>
    </font>
    <font>
      <sz val="10"/>
      <name val="Arial"/>
      <family val="2"/>
    </font>
    <font>
      <sz val="18"/>
      <color theme="3"/>
      <name val="Cambria"/>
      <family val="2"/>
      <scheme val="major"/>
    </font>
    <font>
      <b/>
      <sz val="15"/>
      <color theme="3"/>
      <name val="Calibri"/>
      <family val="2"/>
      <scheme val="minor"/>
    </font>
    <font>
      <sz val="10"/>
      <color theme="1"/>
      <name val="Franklin Gothic Demi"/>
      <family val="2"/>
    </font>
    <font>
      <b/>
      <sz val="16"/>
      <color theme="7"/>
      <name val="Franklin Gothic Demi"/>
      <family val="2"/>
    </font>
    <font>
      <sz val="16"/>
      <color theme="7"/>
      <name val="Franklin Gothic Demi"/>
      <family val="2"/>
    </font>
    <font>
      <b/>
      <sz val="14"/>
      <color theme="7"/>
      <name val="Franklin Gothic Demi"/>
      <family val="2"/>
    </font>
    <font>
      <sz val="14"/>
      <color theme="1" tint="0.34998626667073579"/>
      <name val="Franklin Gothic Demi"/>
      <family val="2"/>
    </font>
    <font>
      <sz val="14"/>
      <color theme="1"/>
      <name val="Franklin Gothic Demi"/>
      <family val="2"/>
    </font>
    <font>
      <b/>
      <sz val="14"/>
      <color theme="1" tint="0.34998626667073579"/>
      <name val="Franklin Gothic Demi"/>
      <family val="2"/>
    </font>
    <font>
      <sz val="10"/>
      <color theme="1" tint="0.34998626667073579"/>
      <name val="Franklin Gothic Demi"/>
      <family val="2"/>
    </font>
    <font>
      <sz val="10"/>
      <color theme="9" tint="-0.249977111117893"/>
      <name val="Franklin Gothic Demi"/>
      <family val="2"/>
    </font>
    <font>
      <sz val="10"/>
      <color theme="1" tint="0.34998626667073579"/>
      <name val="Calibri"/>
      <family val="2"/>
      <scheme val="minor"/>
    </font>
    <font>
      <b/>
      <sz val="12"/>
      <color theme="1" tint="0.34998626667073579"/>
      <name val="Franklin Gothic Demi"/>
      <family val="2"/>
    </font>
    <font>
      <sz val="12"/>
      <color theme="1" tint="0.34998626667073579"/>
      <name val="Franklin Gothic Demi"/>
      <family val="2"/>
    </font>
    <font>
      <b/>
      <sz val="12"/>
      <color theme="1"/>
      <name val="Calibri"/>
      <family val="2"/>
      <scheme val="minor"/>
    </font>
    <font>
      <sz val="12"/>
      <color theme="1"/>
      <name val="Franklin Gothic Demi"/>
      <family val="2"/>
    </font>
    <font>
      <sz val="12"/>
      <color theme="9" tint="-0.249977111117893"/>
      <name val="Franklin Gothic Demi"/>
      <family val="2"/>
    </font>
    <font>
      <sz val="12"/>
      <name val="Arial"/>
      <family val="2"/>
    </font>
    <font>
      <sz val="10"/>
      <color rgb="FFC00000"/>
      <name val="Franklin Gothic Demi"/>
      <family val="2"/>
    </font>
    <font>
      <b/>
      <sz val="14"/>
      <color rgb="FFC00000"/>
      <name val="Franklin Gothic Demi"/>
      <family val="2"/>
    </font>
    <font>
      <b/>
      <sz val="16"/>
      <color rgb="FFC00000"/>
      <name val="Franklin Gothic Demi"/>
      <family val="2"/>
    </font>
    <font>
      <b/>
      <sz val="18"/>
      <color theme="9" tint="-0.249977111117893"/>
      <name val="Franklin Gothic Demi"/>
      <family val="2"/>
    </font>
    <font>
      <sz val="12"/>
      <name val="Franklin Gothic Demi"/>
      <family val="2"/>
    </font>
    <font>
      <sz val="11"/>
      <color rgb="FFFF0000"/>
      <name val="Tahoma"/>
      <family val="2"/>
    </font>
    <font>
      <vertAlign val="superscript"/>
      <sz val="11"/>
      <color rgb="FFFF0000"/>
      <name val="Tahoma"/>
      <family val="2"/>
    </font>
  </fonts>
  <fills count="7">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theme="9"/>
        <bgColor indexed="64"/>
      </patternFill>
    </fill>
    <fill>
      <patternFill patternType="darkUp">
        <fgColor theme="4"/>
        <bgColor rgb="FF0070C0"/>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bottom style="thin">
        <color theme="0" tint="-4.9989318521683403E-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4"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xf numFmtId="0" fontId="18" fillId="0" borderId="3" applyNumberFormat="0" applyFill="0" applyAlignment="0" applyProtection="0"/>
    <xf numFmtId="0" fontId="28" fillId="0" borderId="0" applyNumberFormat="0" applyFill="0" applyBorder="0" applyAlignment="0" applyProtection="0"/>
  </cellStyleXfs>
  <cellXfs count="101">
    <xf numFmtId="0" fontId="0" fillId="0" borderId="0" xfId="0"/>
    <xf numFmtId="4" fontId="6" fillId="0" borderId="0" xfId="0" applyNumberFormat="1" applyFont="1" applyFill="1" applyBorder="1" applyAlignment="1">
      <alignment horizontal="right" wrapText="1"/>
    </xf>
    <xf numFmtId="10" fontId="7" fillId="0" borderId="0" xfId="0" applyNumberFormat="1" applyFont="1" applyFill="1" applyBorder="1" applyAlignment="1">
      <alignment horizontal="right"/>
    </xf>
    <xf numFmtId="0" fontId="7" fillId="0" borderId="0" xfId="0" applyFont="1" applyFill="1" applyBorder="1"/>
    <xf numFmtId="0" fontId="7" fillId="0" borderId="0" xfId="0" applyFont="1" applyFill="1" applyBorder="1" applyAlignment="1">
      <alignment wrapText="1"/>
    </xf>
    <xf numFmtId="4" fontId="7" fillId="0" borderId="0" xfId="0" applyNumberFormat="1" applyFont="1" applyFill="1" applyBorder="1" applyAlignment="1">
      <alignment horizontal="right"/>
    </xf>
    <xf numFmtId="0" fontId="4" fillId="0" borderId="0" xfId="0" applyFont="1" applyFill="1" applyBorder="1"/>
    <xf numFmtId="0" fontId="4" fillId="0" borderId="0" xfId="0" applyFont="1" applyFill="1" applyBorder="1" applyAlignment="1">
      <alignment wrapText="1"/>
    </xf>
    <xf numFmtId="0" fontId="4" fillId="0" borderId="0" xfId="0" applyFont="1" applyFill="1" applyBorder="1" applyAlignment="1">
      <alignment horizontal="right"/>
    </xf>
    <xf numFmtId="0" fontId="8" fillId="0" borderId="0" xfId="0" applyFont="1" applyFill="1" applyBorder="1" applyAlignment="1">
      <alignment horizontal="right" wrapText="1"/>
    </xf>
    <xf numFmtId="0" fontId="4" fillId="0" borderId="0" xfId="0" applyFont="1" applyFill="1" applyBorder="1" applyAlignment="1"/>
    <xf numFmtId="0" fontId="9" fillId="0" borderId="0" xfId="0" applyFont="1" applyFill="1" applyBorder="1" applyAlignment="1"/>
    <xf numFmtId="4" fontId="9" fillId="0" borderId="0" xfId="0" applyNumberFormat="1" applyFont="1" applyFill="1" applyBorder="1" applyAlignment="1">
      <alignment horizontal="right" wrapText="1"/>
    </xf>
    <xf numFmtId="10" fontId="10" fillId="0" borderId="0" xfId="0" applyNumberFormat="1" applyFont="1" applyFill="1" applyBorder="1" applyAlignment="1">
      <alignment horizontal="right"/>
    </xf>
    <xf numFmtId="164" fontId="11" fillId="0" borderId="1" xfId="0" applyNumberFormat="1" applyFont="1" applyFill="1" applyBorder="1" applyAlignment="1">
      <alignment horizontal="right" vertical="center"/>
    </xf>
    <xf numFmtId="0" fontId="10" fillId="0" borderId="0" xfId="0" applyFont="1" applyFill="1" applyBorder="1"/>
    <xf numFmtId="0" fontId="8" fillId="2" borderId="0" xfId="0" applyFont="1" applyFill="1" applyBorder="1" applyAlignment="1">
      <alignment horizontal="center" wrapText="1"/>
    </xf>
    <xf numFmtId="4" fontId="8" fillId="2" borderId="0" xfId="1" applyNumberFormat="1" applyFont="1" applyFill="1" applyBorder="1" applyAlignment="1">
      <alignment horizontal="center" wrapText="1"/>
    </xf>
    <xf numFmtId="10" fontId="8" fillId="2" borderId="0" xfId="1" applyNumberFormat="1" applyFont="1" applyFill="1" applyBorder="1" applyAlignment="1">
      <alignment horizontal="center" wrapText="1"/>
    </xf>
    <xf numFmtId="0" fontId="1" fillId="0" borderId="0" xfId="0" applyFont="1" applyFill="1" applyBorder="1" applyAlignment="1">
      <alignment wrapText="1"/>
    </xf>
    <xf numFmtId="0" fontId="14" fillId="0" borderId="0" xfId="0" applyFont="1"/>
    <xf numFmtId="165" fontId="5" fillId="0" borderId="0" xfId="0" applyNumberFormat="1" applyFont="1" applyFill="1" applyBorder="1" applyAlignment="1">
      <alignment horizontal="left"/>
    </xf>
    <xf numFmtId="0" fontId="0" fillId="0" borderId="0" xfId="0" applyAlignment="1">
      <alignment vertical="center" wrapText="1"/>
    </xf>
    <xf numFmtId="0" fontId="19" fillId="4" borderId="0" xfId="0" applyFont="1" applyFill="1"/>
    <xf numFmtId="0" fontId="19" fillId="0" borderId="5" xfId="0" applyFont="1" applyBorder="1"/>
    <xf numFmtId="0" fontId="19" fillId="0" borderId="6" xfId="0" applyFont="1" applyBorder="1"/>
    <xf numFmtId="0" fontId="19" fillId="0" borderId="8" xfId="0" applyFont="1" applyBorder="1"/>
    <xf numFmtId="0" fontId="19" fillId="4" borderId="0" xfId="0" applyFont="1" applyFill="1" applyAlignment="1">
      <alignment vertical="center"/>
    </xf>
    <xf numFmtId="0" fontId="19" fillId="0" borderId="0" xfId="0" applyFont="1" applyBorder="1" applyAlignment="1">
      <alignment vertical="center"/>
    </xf>
    <xf numFmtId="0" fontId="23" fillId="0" borderId="0" xfId="8" applyFont="1" applyBorder="1" applyAlignment="1">
      <alignment vertical="center"/>
    </xf>
    <xf numFmtId="0" fontId="19" fillId="0" borderId="8" xfId="0" applyFont="1" applyBorder="1" applyAlignment="1">
      <alignment vertical="center"/>
    </xf>
    <xf numFmtId="0" fontId="0" fillId="0" borderId="0" xfId="0" applyAlignment="1">
      <alignment vertical="center"/>
    </xf>
    <xf numFmtId="0" fontId="19" fillId="5" borderId="7" xfId="0" applyFont="1" applyFill="1" applyBorder="1" applyAlignment="1"/>
    <xf numFmtId="0" fontId="19" fillId="5" borderId="0" xfId="0" applyFont="1" applyFill="1" applyBorder="1" applyAlignment="1"/>
    <xf numFmtId="0" fontId="19" fillId="5" borderId="8" xfId="0" applyFont="1" applyFill="1" applyBorder="1" applyAlignment="1"/>
    <xf numFmtId="0" fontId="19" fillId="0" borderId="7" xfId="0" applyFont="1" applyBorder="1"/>
    <xf numFmtId="0" fontId="25" fillId="0" borderId="0" xfId="9" applyFont="1" applyBorder="1" applyAlignment="1">
      <alignment horizontal="right" vertical="center"/>
    </xf>
    <xf numFmtId="0" fontId="26" fillId="0" borderId="0" xfId="0" applyFont="1" applyBorder="1" applyAlignment="1">
      <alignment horizontal="right"/>
    </xf>
    <xf numFmtId="0" fontId="19" fillId="0" borderId="0" xfId="0" applyFont="1" applyBorder="1"/>
    <xf numFmtId="0" fontId="23" fillId="0" borderId="0" xfId="9" applyFont="1" applyBorder="1" applyAlignment="1">
      <alignment vertical="center"/>
    </xf>
    <xf numFmtId="0" fontId="23" fillId="0" borderId="0" xfId="8" applyFont="1" applyBorder="1" applyAlignment="1">
      <alignment horizontal="right" vertical="center"/>
    </xf>
    <xf numFmtId="0" fontId="26" fillId="0" borderId="0" xfId="0" applyFont="1" applyBorder="1"/>
    <xf numFmtId="0" fontId="27" fillId="0" borderId="0" xfId="0" applyFont="1" applyBorder="1" applyAlignment="1">
      <alignment horizontal="right" wrapText="1"/>
    </xf>
    <xf numFmtId="0" fontId="26" fillId="0" borderId="15" xfId="10" applyFont="1" applyBorder="1"/>
    <xf numFmtId="0" fontId="26" fillId="0" borderId="0" xfId="0" applyFont="1" applyBorder="1" applyAlignment="1">
      <alignment horizontal="left"/>
    </xf>
    <xf numFmtId="0" fontId="26" fillId="0" borderId="0" xfId="10" applyFont="1" applyBorder="1"/>
    <xf numFmtId="0" fontId="30" fillId="0" borderId="0" xfId="0" applyFont="1" applyBorder="1" applyAlignment="1"/>
    <xf numFmtId="0" fontId="30" fillId="0" borderId="0" xfId="8" applyFont="1" applyBorder="1" applyAlignment="1">
      <alignment horizontal="right" vertical="center"/>
    </xf>
    <xf numFmtId="0" fontId="30" fillId="0" borderId="0" xfId="0" applyFont="1" applyBorder="1" applyAlignment="1">
      <alignment horizontal="right"/>
    </xf>
    <xf numFmtId="0" fontId="30" fillId="0" borderId="0" xfId="0" applyFont="1" applyBorder="1"/>
    <xf numFmtId="14" fontId="26" fillId="0" borderId="0" xfId="0" applyNumberFormat="1" applyFont="1" applyBorder="1" applyAlignment="1">
      <alignment horizontal="left"/>
    </xf>
    <xf numFmtId="0" fontId="19" fillId="0" borderId="16" xfId="0" applyFont="1" applyBorder="1"/>
    <xf numFmtId="0" fontId="26" fillId="0" borderId="17" xfId="0" applyFont="1" applyBorder="1"/>
    <xf numFmtId="0" fontId="26" fillId="0" borderId="17" xfId="0" applyFont="1" applyFill="1" applyBorder="1" applyAlignment="1">
      <alignment horizontal="left"/>
    </xf>
    <xf numFmtId="14" fontId="26" fillId="0" borderId="17" xfId="0" applyNumberFormat="1" applyFont="1" applyBorder="1" applyAlignment="1">
      <alignment horizontal="left"/>
    </xf>
    <xf numFmtId="0" fontId="19" fillId="0" borderId="18" xfId="0" applyFont="1" applyBorder="1"/>
    <xf numFmtId="0" fontId="26" fillId="4" borderId="0" xfId="0" applyFont="1" applyFill="1"/>
    <xf numFmtId="0" fontId="26" fillId="4" borderId="0" xfId="0" applyFont="1" applyFill="1" applyBorder="1"/>
    <xf numFmtId="0" fontId="26" fillId="4" borderId="0" xfId="0" applyFont="1" applyFill="1" applyBorder="1" applyAlignment="1">
      <alignment horizontal="left"/>
    </xf>
    <xf numFmtId="14" fontId="26" fillId="4" borderId="0" xfId="0" applyNumberFormat="1" applyFont="1" applyFill="1" applyBorder="1" applyAlignment="1">
      <alignment horizontal="left"/>
    </xf>
    <xf numFmtId="0" fontId="19" fillId="0" borderId="0" xfId="0" applyFont="1"/>
    <xf numFmtId="0" fontId="32" fillId="4" borderId="0" xfId="0" applyFont="1" applyFill="1"/>
    <xf numFmtId="40" fontId="30" fillId="0" borderId="2" xfId="0" applyNumberFormat="1" applyFont="1" applyBorder="1" applyAlignment="1">
      <alignment horizontal="right"/>
    </xf>
    <xf numFmtId="38" fontId="30" fillId="0" borderId="0" xfId="0" applyNumberFormat="1" applyFont="1" applyBorder="1" applyAlignment="1">
      <alignment horizontal="right"/>
    </xf>
    <xf numFmtId="0" fontId="33" fillId="0" borderId="0" xfId="0" applyFont="1" applyBorder="1" applyAlignment="1">
      <alignment wrapText="1"/>
    </xf>
    <xf numFmtId="0" fontId="32" fillId="0" borderId="8" xfId="0" applyFont="1" applyBorder="1"/>
    <xf numFmtId="0" fontId="34" fillId="0" borderId="0" xfId="0" applyFont="1"/>
    <xf numFmtId="10" fontId="30" fillId="0" borderId="2" xfId="7" applyNumberFormat="1" applyFont="1" applyBorder="1" applyAlignment="1">
      <alignment horizontal="right"/>
    </xf>
    <xf numFmtId="10" fontId="8" fillId="0" borderId="0" xfId="0" applyNumberFormat="1" applyFont="1" applyFill="1" applyBorder="1" applyAlignment="1">
      <alignment horizontal="right" wrapText="1"/>
    </xf>
    <xf numFmtId="166" fontId="4" fillId="0" borderId="0" xfId="0" applyNumberFormat="1" applyFont="1" applyFill="1" applyBorder="1"/>
    <xf numFmtId="166" fontId="4" fillId="0" borderId="0" xfId="0" quotePrefix="1" applyNumberFormat="1" applyFont="1" applyFill="1" applyBorder="1"/>
    <xf numFmtId="166" fontId="24" fillId="3" borderId="2" xfId="0" applyNumberFormat="1" applyFont="1" applyFill="1" applyBorder="1" applyAlignment="1">
      <alignment horizontal="center" vertical="center"/>
    </xf>
    <xf numFmtId="0" fontId="15" fillId="0" borderId="0" xfId="0" applyFont="1" applyFill="1" applyBorder="1"/>
    <xf numFmtId="4" fontId="4" fillId="0" borderId="0" xfId="0" applyNumberFormat="1" applyFont="1" applyFill="1" applyBorder="1" applyAlignment="1">
      <alignment horizontal="center"/>
    </xf>
    <xf numFmtId="4" fontId="8" fillId="0" borderId="0" xfId="0" applyNumberFormat="1" applyFont="1" applyFill="1" applyBorder="1" applyAlignment="1">
      <alignment horizontal="center"/>
    </xf>
    <xf numFmtId="4" fontId="4" fillId="0" borderId="2" xfId="0" applyNumberFormat="1" applyFont="1" applyFill="1" applyBorder="1" applyAlignment="1">
      <alignment horizontal="center"/>
    </xf>
    <xf numFmtId="10" fontId="4" fillId="0" borderId="0" xfId="0" applyNumberFormat="1" applyFont="1" applyFill="1" applyBorder="1" applyAlignment="1">
      <alignment horizontal="center"/>
    </xf>
    <xf numFmtId="10" fontId="8" fillId="0" borderId="0" xfId="0" applyNumberFormat="1" applyFont="1" applyFill="1" applyBorder="1" applyAlignment="1">
      <alignment horizontal="center"/>
    </xf>
    <xf numFmtId="10" fontId="4" fillId="0" borderId="2" xfId="0" applyNumberFormat="1" applyFont="1" applyFill="1" applyBorder="1" applyAlignment="1">
      <alignment horizontal="center"/>
    </xf>
    <xf numFmtId="0" fontId="39" fillId="0" borderId="7" xfId="0" applyFont="1" applyBorder="1" applyAlignment="1">
      <alignment horizontal="center" wrapText="1"/>
    </xf>
    <xf numFmtId="0" fontId="39" fillId="0" borderId="0" xfId="0" applyFont="1" applyBorder="1" applyAlignment="1">
      <alignment horizontal="center" wrapText="1"/>
    </xf>
    <xf numFmtId="0" fontId="31" fillId="3" borderId="19" xfId="0" applyFont="1" applyFill="1" applyBorder="1" applyAlignment="1">
      <alignment horizontal="center" vertical="center"/>
    </xf>
    <xf numFmtId="0" fontId="31" fillId="3" borderId="20" xfId="0" applyFont="1" applyFill="1" applyBorder="1" applyAlignment="1">
      <alignment horizontal="center" vertical="center"/>
    </xf>
    <xf numFmtId="0" fontId="31" fillId="3" borderId="21" xfId="0" applyFont="1" applyFill="1" applyBorder="1" applyAlignment="1">
      <alignment horizontal="center" vertical="center"/>
    </xf>
    <xf numFmtId="0" fontId="20" fillId="0" borderId="4" xfId="8" applyFont="1" applyBorder="1" applyAlignment="1">
      <alignment horizontal="center" vertical="center" wrapText="1"/>
    </xf>
    <xf numFmtId="0" fontId="22" fillId="0" borderId="5" xfId="8" applyFont="1" applyBorder="1" applyAlignment="1">
      <alignment horizontal="center" vertical="center"/>
    </xf>
    <xf numFmtId="0" fontId="22" fillId="0" borderId="7" xfId="8" applyFont="1" applyBorder="1" applyAlignment="1">
      <alignment horizontal="center" vertical="center"/>
    </xf>
    <xf numFmtId="0" fontId="22" fillId="0" borderId="0" xfId="8" applyFont="1" applyBorder="1" applyAlignment="1">
      <alignment horizontal="center" vertical="center"/>
    </xf>
    <xf numFmtId="0" fontId="23" fillId="0" borderId="0" xfId="8" applyFont="1" applyBorder="1" applyAlignment="1">
      <alignment horizontal="right" vertical="center"/>
    </xf>
    <xf numFmtId="0" fontId="32" fillId="0" borderId="2" xfId="0" applyFont="1" applyBorder="1" applyAlignment="1">
      <alignment horizontal="center" vertical="center"/>
    </xf>
    <xf numFmtId="0" fontId="25" fillId="6" borderId="9" xfId="8" applyFont="1" applyFill="1" applyBorder="1" applyAlignment="1">
      <alignment horizontal="center" vertical="center"/>
    </xf>
    <xf numFmtId="0" fontId="25" fillId="6" borderId="10" xfId="8" applyFont="1" applyFill="1" applyBorder="1" applyAlignment="1">
      <alignment horizontal="center" vertical="center"/>
    </xf>
    <xf numFmtId="0" fontId="25" fillId="6" borderId="11" xfId="8" applyFont="1" applyFill="1" applyBorder="1" applyAlignment="1">
      <alignment horizontal="center" vertical="center"/>
    </xf>
    <xf numFmtId="0" fontId="35" fillId="6" borderId="12" xfId="8" applyFont="1" applyFill="1" applyBorder="1" applyAlignment="1">
      <alignment horizontal="center" vertical="center"/>
    </xf>
    <xf numFmtId="0" fontId="35" fillId="6" borderId="13" xfId="8" applyFont="1" applyFill="1" applyBorder="1" applyAlignment="1">
      <alignment horizontal="center" vertical="center"/>
    </xf>
    <xf numFmtId="0" fontId="35" fillId="6" borderId="14" xfId="8" applyFont="1" applyFill="1" applyBorder="1" applyAlignment="1">
      <alignment horizontal="center" vertical="center"/>
    </xf>
    <xf numFmtId="0" fontId="39" fillId="0" borderId="0" xfId="0" applyFont="1" applyBorder="1" applyAlignment="1">
      <alignment horizontal="right" vertical="center" wrapText="1"/>
    </xf>
    <xf numFmtId="0" fontId="39" fillId="0" borderId="0" xfId="0" applyFont="1" applyBorder="1" applyAlignment="1">
      <alignment horizontal="right" wrapText="1"/>
    </xf>
    <xf numFmtId="0" fontId="29" fillId="0" borderId="0" xfId="8" applyFont="1" applyBorder="1" applyAlignment="1">
      <alignment horizontal="right"/>
    </xf>
    <xf numFmtId="44" fontId="30" fillId="0" borderId="2" xfId="6" applyFont="1" applyBorder="1" applyAlignment="1">
      <alignment horizontal="center"/>
    </xf>
    <xf numFmtId="0" fontId="40" fillId="0" borderId="0" xfId="0" applyFont="1" applyAlignment="1">
      <alignment horizontal="left" wrapText="1"/>
    </xf>
  </cellXfs>
  <cellStyles count="11">
    <cellStyle name="Comma" xfId="1" builtinId="3"/>
    <cellStyle name="Comma 2" xfId="2"/>
    <cellStyle name="Comma 2 2" xfId="3"/>
    <cellStyle name="Currency" xfId="6" builtinId="4"/>
    <cellStyle name="Currency 2" xfId="4"/>
    <cellStyle name="Heading 1" xfId="9" builtinId="16"/>
    <cellStyle name="Hyperlink" xfId="10" builtinId="8"/>
    <cellStyle name="Normal" xfId="0" builtinId="0"/>
    <cellStyle name="Normal 2" xfId="5"/>
    <cellStyle name="Percent" xfId="7" builtinId="5"/>
    <cellStyle name="Title" xfId="8" builtinId="15"/>
  </cellStyles>
  <dxfs count="0"/>
  <tableStyles count="0" defaultTableStyle="TableStyleMedium9" defaultPivotStyle="PivotStyleLight16"/>
  <colors>
    <mruColors>
      <color rgb="FFFF5757"/>
      <color rgb="FFFC4E18"/>
      <color rgb="FFFF74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289560</xdr:colOff>
      <xdr:row>20</xdr:row>
      <xdr:rowOff>3808</xdr:rowOff>
    </xdr:from>
    <xdr:to>
      <xdr:col>9</xdr:col>
      <xdr:colOff>335280</xdr:colOff>
      <xdr:row>21</xdr:row>
      <xdr:rowOff>121919</xdr:rowOff>
    </xdr:to>
    <xdr:sp macro="" textlink="">
      <xdr:nvSpPr>
        <xdr:cNvPr id="2" name="Rectangle 1" descr="Adjust the tax rate as desired. If shouldn't be added to the bid, enter a zero in the Tax rate cell." title="INFO"/>
        <xdr:cNvSpPr/>
      </xdr:nvSpPr>
      <xdr:spPr>
        <a:xfrm>
          <a:off x="1146810" y="5090158"/>
          <a:ext cx="5817870" cy="327661"/>
        </a:xfrm>
        <a:prstGeom prst="rect">
          <a:avLst/>
        </a:prstGeom>
        <a:solidFill>
          <a:schemeClr val="bg1">
            <a:lumMod val="95000"/>
          </a:schemeClr>
        </a:solidFill>
        <a:ln w="28575">
          <a:solidFill>
            <a:schemeClr val="accent1"/>
          </a:solidFill>
        </a:ln>
        <a:effectLst/>
      </xdr:spPr>
      <xdr:style>
        <a:lnRef idx="1">
          <a:schemeClr val="accent2"/>
        </a:lnRef>
        <a:fillRef idx="2">
          <a:schemeClr val="accent2"/>
        </a:fillRef>
        <a:effectRef idx="1">
          <a:schemeClr val="accent2"/>
        </a:effectRef>
        <a:fontRef idx="minor">
          <a:schemeClr val="dk1"/>
        </a:fontRef>
      </xdr:style>
      <xdr:txBody>
        <a:bodyPr vertOverflow="clip" horzOverflow="clip" lIns="182880" rtlCol="0" anchor="ctr"/>
        <a:lstStyle/>
        <a:p>
          <a:pPr algn="ctr"/>
          <a:r>
            <a:rPr lang="en-US" sz="1200" b="1"/>
            <a:t>Data Source:</a:t>
          </a:r>
          <a:r>
            <a:rPr lang="en-US" sz="1200" b="1" baseline="0"/>
            <a:t> </a:t>
          </a:r>
          <a:r>
            <a:rPr lang="en-US" sz="1200" b="1"/>
            <a:t>TEG Need Survey Reports (Fall</a:t>
          </a:r>
          <a:r>
            <a:rPr lang="en-US" sz="1200" b="1" baseline="0"/>
            <a:t> 2014, 2015, and 2016)</a:t>
          </a:r>
          <a:endParaRPr lang="en-US" sz="1200" b="0"/>
        </a:p>
      </xdr:txBody>
    </xdr:sp>
    <xdr:clientData fPrintsWithSheet="0"/>
  </xdr:twoCellAnchor>
  <xdr:twoCellAnchor>
    <xdr:from>
      <xdr:col>10</xdr:col>
      <xdr:colOff>180975</xdr:colOff>
      <xdr:row>3</xdr:row>
      <xdr:rowOff>95249</xdr:rowOff>
    </xdr:from>
    <xdr:to>
      <xdr:col>15</xdr:col>
      <xdr:colOff>85725</xdr:colOff>
      <xdr:row>5</xdr:row>
      <xdr:rowOff>228600</xdr:rowOff>
    </xdr:to>
    <xdr:sp macro="" textlink="">
      <xdr:nvSpPr>
        <xdr:cNvPr id="3" name="Rectangular Callout 2" descr="Adjust the tax rate as desired. If shouldn't be added to the bid, enter a zero in the Tax rate cell." title="INFO"/>
        <xdr:cNvSpPr/>
      </xdr:nvSpPr>
      <xdr:spPr>
        <a:xfrm>
          <a:off x="7372350" y="600074"/>
          <a:ext cx="2600325" cy="552451"/>
        </a:xfrm>
        <a:prstGeom prst="wedgeRectCallout">
          <a:avLst>
            <a:gd name="adj1" fmla="val -76931"/>
            <a:gd name="adj2" fmla="val -10372"/>
          </a:avLst>
        </a:prstGeom>
        <a:solidFill>
          <a:sysClr val="window" lastClr="FFFFFF">
            <a:lumMod val="95000"/>
          </a:sysClr>
        </a:solidFill>
        <a:ln w="28575" cap="flat" cmpd="sng" algn="ctr">
          <a:solidFill>
            <a:srgbClr val="4F81BD"/>
          </a:solidFill>
          <a:prstDash val="solid"/>
        </a:ln>
        <a:effectLst/>
      </xdr:spPr>
      <xdr:txBody>
        <a:bodyPr vertOverflow="clip" horzOverflow="clip" lIns="18288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Enter your FICE code with leading zeros </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24"/>
  <sheetViews>
    <sheetView showGridLines="0" tabSelected="1" workbookViewId="0">
      <selection activeCell="I5" sqref="I5"/>
    </sheetView>
  </sheetViews>
  <sheetFormatPr defaultRowHeight="12.75" x14ac:dyDescent="0.2"/>
  <cols>
    <col min="2" max="2" width="3.7109375" customWidth="1"/>
    <col min="3" max="3" width="11.5703125" customWidth="1"/>
    <col min="4" max="4" width="13.140625" customWidth="1"/>
    <col min="5" max="5" width="21.5703125" customWidth="1"/>
    <col min="6" max="6" width="15.140625" customWidth="1"/>
    <col min="7" max="7" width="10.42578125" customWidth="1"/>
    <col min="8" max="8" width="20.28515625" customWidth="1"/>
    <col min="9" max="9" width="19.85546875" customWidth="1"/>
    <col min="10" max="10" width="8.42578125" customWidth="1"/>
    <col min="11" max="11" width="3.85546875" customWidth="1"/>
  </cols>
  <sheetData>
    <row r="3" spans="2:13" ht="14.25" thickBot="1" x14ac:dyDescent="0.3">
      <c r="B3" s="23"/>
      <c r="C3" s="23"/>
      <c r="D3" s="23"/>
      <c r="E3" s="23"/>
      <c r="F3" s="23"/>
      <c r="G3" s="23"/>
      <c r="H3" s="23"/>
      <c r="I3" s="23"/>
      <c r="J3" s="23"/>
      <c r="K3" s="23"/>
    </row>
    <row r="4" spans="2:13" ht="13.5" x14ac:dyDescent="0.25">
      <c r="B4" s="23"/>
      <c r="C4" s="84" t="s">
        <v>60</v>
      </c>
      <c r="D4" s="85"/>
      <c r="E4" s="85"/>
      <c r="F4" s="85"/>
      <c r="G4" s="24"/>
      <c r="H4" s="24"/>
      <c r="I4" s="24"/>
      <c r="J4" s="25"/>
      <c r="K4" s="23"/>
    </row>
    <row r="5" spans="2:13" ht="19.5" x14ac:dyDescent="0.25">
      <c r="B5" s="23"/>
      <c r="C5" s="86"/>
      <c r="D5" s="87"/>
      <c r="E5" s="87"/>
      <c r="F5" s="87"/>
      <c r="G5" s="88" t="s">
        <v>49</v>
      </c>
      <c r="H5" s="88"/>
      <c r="I5" s="71">
        <v>0</v>
      </c>
      <c r="J5" s="26"/>
      <c r="K5" s="23"/>
    </row>
    <row r="6" spans="2:13" ht="32.25" customHeight="1" x14ac:dyDescent="0.2">
      <c r="B6" s="27"/>
      <c r="C6" s="86"/>
      <c r="D6" s="87"/>
      <c r="E6" s="87"/>
      <c r="F6" s="87"/>
      <c r="G6" s="28"/>
      <c r="H6" s="29"/>
      <c r="I6" s="28"/>
      <c r="J6" s="30" t="s">
        <v>50</v>
      </c>
      <c r="K6" s="27"/>
      <c r="L6" s="31"/>
      <c r="M6" s="31" t="s">
        <v>50</v>
      </c>
    </row>
    <row r="7" spans="2:13" ht="13.5" x14ac:dyDescent="0.25">
      <c r="B7" s="23"/>
      <c r="C7" s="32"/>
      <c r="D7" s="33"/>
      <c r="E7" s="33"/>
      <c r="F7" s="33"/>
      <c r="G7" s="33"/>
      <c r="H7" s="33"/>
      <c r="I7" s="33"/>
      <c r="J7" s="34"/>
      <c r="K7" s="23"/>
    </row>
    <row r="8" spans="2:13" ht="19.5" x14ac:dyDescent="0.25">
      <c r="B8" s="23"/>
      <c r="C8" s="35"/>
      <c r="D8" s="36"/>
      <c r="E8" s="37"/>
      <c r="F8" s="37"/>
      <c r="G8" s="38"/>
      <c r="H8" s="39"/>
      <c r="I8" s="38"/>
      <c r="J8" s="26"/>
      <c r="K8" s="23"/>
    </row>
    <row r="9" spans="2:13" ht="19.5" x14ac:dyDescent="0.25">
      <c r="B9" s="23"/>
      <c r="C9" s="35"/>
      <c r="D9" s="40" t="s">
        <v>51</v>
      </c>
      <c r="E9" s="89" t="str">
        <f>_xlfn.IFNA(VLOOKUP(I$5,need,2,FALSE),"No Data Found")</f>
        <v>No Data Found</v>
      </c>
      <c r="F9" s="89"/>
      <c r="G9" s="89"/>
      <c r="H9" s="89"/>
      <c r="I9" s="89"/>
      <c r="J9" s="26"/>
      <c r="K9" s="23"/>
    </row>
    <row r="10" spans="2:13" ht="19.5" x14ac:dyDescent="0.25">
      <c r="B10" s="23"/>
      <c r="C10" s="35"/>
      <c r="D10" s="36"/>
      <c r="E10" s="37"/>
      <c r="F10" s="37"/>
      <c r="G10" s="38"/>
      <c r="H10" s="39"/>
      <c r="I10" s="38"/>
      <c r="J10" s="26"/>
      <c r="K10" s="23"/>
    </row>
    <row r="11" spans="2:13" ht="31.5" customHeight="1" thickBot="1" x14ac:dyDescent="0.3">
      <c r="B11" s="23"/>
      <c r="C11" s="90" t="s">
        <v>52</v>
      </c>
      <c r="D11" s="91"/>
      <c r="E11" s="91"/>
      <c r="F11" s="91"/>
      <c r="G11" s="91"/>
      <c r="H11" s="91"/>
      <c r="I11" s="91"/>
      <c r="J11" s="92"/>
      <c r="K11" s="23"/>
    </row>
    <row r="12" spans="2:13" ht="27" customHeight="1" thickTop="1" thickBot="1" x14ac:dyDescent="0.3">
      <c r="B12" s="23"/>
      <c r="C12" s="93" t="s">
        <v>55</v>
      </c>
      <c r="D12" s="94"/>
      <c r="E12" s="94"/>
      <c r="F12" s="94"/>
      <c r="G12" s="94"/>
      <c r="H12" s="94"/>
      <c r="I12" s="94"/>
      <c r="J12" s="95"/>
      <c r="K12" s="23"/>
    </row>
    <row r="13" spans="2:13" ht="16.5" thickBot="1" x14ac:dyDescent="0.3">
      <c r="B13" s="23"/>
      <c r="C13" s="81" t="s">
        <v>53</v>
      </c>
      <c r="D13" s="82"/>
      <c r="E13" s="82"/>
      <c r="F13" s="82"/>
      <c r="G13" s="82"/>
      <c r="H13" s="82"/>
      <c r="I13" s="82"/>
      <c r="J13" s="83"/>
      <c r="K13" s="23"/>
    </row>
    <row r="14" spans="2:13" s="66" customFormat="1" ht="39" customHeight="1" x14ac:dyDescent="0.3">
      <c r="B14" s="61"/>
      <c r="C14" s="79" t="s">
        <v>41</v>
      </c>
      <c r="D14" s="80"/>
      <c r="E14" s="62" t="str">
        <f>_xlfn.IFNA(VLOOKUP(I$5,'Calculation Data'!A4:G44,3,FALSE)," ")</f>
        <v xml:space="preserve"> </v>
      </c>
      <c r="F14" s="63"/>
      <c r="G14" s="49"/>
      <c r="H14" s="64"/>
      <c r="I14" s="63"/>
      <c r="J14" s="65"/>
      <c r="K14" s="61"/>
    </row>
    <row r="15" spans="2:13" s="66" customFormat="1" ht="27" customHeight="1" x14ac:dyDescent="0.3">
      <c r="B15" s="61"/>
      <c r="C15" s="79" t="s">
        <v>42</v>
      </c>
      <c r="D15" s="80"/>
      <c r="E15" s="62" t="str">
        <f>_xlfn.IFNA(VLOOKUP(I$5,'Calculation Data'!A4:G44,4,FALSE)," ")</f>
        <v xml:space="preserve"> </v>
      </c>
      <c r="F15" s="63"/>
      <c r="G15" s="96" t="s">
        <v>59</v>
      </c>
      <c r="H15" s="96"/>
      <c r="I15" s="62" t="str">
        <f>_xlfn.IFNA(VLOOKUP(I$5,'Calculation Data'!A4:G44,6,FALSE)," ")</f>
        <v xml:space="preserve"> </v>
      </c>
      <c r="J15" s="65"/>
      <c r="K15" s="61"/>
      <c r="L15" s="66" t="s">
        <v>50</v>
      </c>
    </row>
    <row r="16" spans="2:13" s="66" customFormat="1" ht="27" customHeight="1" x14ac:dyDescent="0.3">
      <c r="B16" s="61"/>
      <c r="C16" s="79" t="s">
        <v>44</v>
      </c>
      <c r="D16" s="80"/>
      <c r="E16" s="62" t="str">
        <f>_xlfn.IFNA(VLOOKUP(I$5,'Calculation Data'!A4:G44,5,FALSE)," ")</f>
        <v xml:space="preserve"> </v>
      </c>
      <c r="F16" s="63"/>
      <c r="G16" s="97" t="s">
        <v>56</v>
      </c>
      <c r="H16" s="97"/>
      <c r="I16" s="67" t="str">
        <f>_xlfn.IFNA(VLOOKUP(I$5,'Calculation Data'!A4:G44,7,FALSE)," ")</f>
        <v xml:space="preserve"> </v>
      </c>
      <c r="J16" s="65"/>
      <c r="K16" s="61"/>
    </row>
    <row r="17" spans="2:11" ht="13.5" x14ac:dyDescent="0.25">
      <c r="B17" s="23"/>
      <c r="C17" s="35"/>
      <c r="D17" s="37"/>
      <c r="E17" s="37"/>
      <c r="F17" s="37"/>
      <c r="G17" s="41"/>
      <c r="H17" s="42"/>
      <c r="I17" s="43"/>
      <c r="J17" s="26"/>
      <c r="K17" s="23"/>
    </row>
    <row r="18" spans="2:11" ht="13.5" x14ac:dyDescent="0.25">
      <c r="B18" s="23"/>
      <c r="C18" s="35"/>
      <c r="D18" s="37"/>
      <c r="E18" s="37"/>
      <c r="F18" s="37"/>
      <c r="G18" s="41"/>
      <c r="H18" s="44"/>
      <c r="I18" s="45"/>
      <c r="J18" s="26"/>
      <c r="K18" s="23"/>
    </row>
    <row r="19" spans="2:11" ht="16.5" x14ac:dyDescent="0.3">
      <c r="B19" s="23"/>
      <c r="C19" s="35"/>
      <c r="D19" s="98" t="s">
        <v>54</v>
      </c>
      <c r="E19" s="98"/>
      <c r="F19" s="98"/>
      <c r="G19" s="99" t="str">
        <f>_xlfn.IFNA(VLOOKUP(I$5,'Calculation Data'!A4:H44,8,FALSE),"$0.00")</f>
        <v>$0.00</v>
      </c>
      <c r="H19" s="99" t="e">
        <f>_xlfn.IFNA(VLOOKUP(H$5,'Calculation Data'!#REF!,7,FALSE)," ")</f>
        <v>#REF!</v>
      </c>
      <c r="I19" s="46"/>
      <c r="J19" s="26"/>
      <c r="K19" s="23"/>
    </row>
    <row r="20" spans="2:11" ht="16.5" x14ac:dyDescent="0.3">
      <c r="B20" s="23"/>
      <c r="C20" s="35"/>
      <c r="D20" s="47"/>
      <c r="E20" s="48"/>
      <c r="F20" s="48"/>
      <c r="G20" s="49"/>
      <c r="H20" s="47"/>
      <c r="I20" s="50"/>
      <c r="J20" s="26"/>
      <c r="K20" s="23"/>
    </row>
    <row r="21" spans="2:11" ht="16.5" x14ac:dyDescent="0.3">
      <c r="B21" s="23"/>
      <c r="C21" s="35"/>
      <c r="D21" s="49"/>
      <c r="E21" s="49"/>
      <c r="F21" s="49"/>
      <c r="G21" s="49"/>
      <c r="H21" s="47"/>
      <c r="I21" s="50"/>
      <c r="J21" s="26"/>
      <c r="K21" s="23"/>
    </row>
    <row r="22" spans="2:11" ht="14.25" thickBot="1" x14ac:dyDescent="0.3">
      <c r="B22" s="23"/>
      <c r="C22" s="51"/>
      <c r="D22" s="52"/>
      <c r="E22" s="52"/>
      <c r="F22" s="52"/>
      <c r="G22" s="52"/>
      <c r="H22" s="53"/>
      <c r="I22" s="54"/>
      <c r="J22" s="55"/>
      <c r="K22" s="23"/>
    </row>
    <row r="23" spans="2:11" ht="13.5" x14ac:dyDescent="0.25">
      <c r="B23" s="23"/>
      <c r="C23" s="23"/>
      <c r="D23" s="56"/>
      <c r="E23" s="57"/>
      <c r="F23" s="57"/>
      <c r="G23" s="56"/>
      <c r="H23" s="58"/>
      <c r="I23" s="59"/>
      <c r="J23" s="23"/>
      <c r="K23" s="23"/>
    </row>
    <row r="24" spans="2:11" ht="13.5" x14ac:dyDescent="0.25">
      <c r="B24" s="60"/>
      <c r="C24" s="60"/>
      <c r="D24" s="60"/>
      <c r="E24" s="60"/>
      <c r="F24" s="60"/>
      <c r="G24" s="60"/>
      <c r="H24" s="60"/>
      <c r="I24" s="60"/>
      <c r="J24" s="60"/>
      <c r="K24" s="60"/>
    </row>
  </sheetData>
  <mergeCells count="13">
    <mergeCell ref="C15:D15"/>
    <mergeCell ref="G15:H15"/>
    <mergeCell ref="C16:D16"/>
    <mergeCell ref="G16:H16"/>
    <mergeCell ref="D19:F19"/>
    <mergeCell ref="G19:H19"/>
    <mergeCell ref="C14:D14"/>
    <mergeCell ref="C13:J13"/>
    <mergeCell ref="C4:F6"/>
    <mergeCell ref="G5:H5"/>
    <mergeCell ref="E9:I9"/>
    <mergeCell ref="C11:J11"/>
    <mergeCell ref="C12:J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
  <sheetViews>
    <sheetView topLeftCell="A4" zoomScale="150" zoomScaleNormal="150" workbookViewId="0">
      <selection activeCell="A4" sqref="A4"/>
    </sheetView>
  </sheetViews>
  <sheetFormatPr defaultRowHeight="12.75" x14ac:dyDescent="0.2"/>
  <cols>
    <col min="1" max="1" width="122.42578125" customWidth="1"/>
  </cols>
  <sheetData>
    <row r="3" spans="1:1" x14ac:dyDescent="0.2">
      <c r="A3" s="20" t="s">
        <v>46</v>
      </c>
    </row>
    <row r="4" spans="1:1" ht="382.5" x14ac:dyDescent="0.2">
      <c r="A4" s="22" t="s">
        <v>45</v>
      </c>
    </row>
  </sheetData>
  <pageMargins left="0.7" right="0.7" top="0.75" bottom="0.75" header="0.3" footer="0.3"/>
  <pageSetup scale="11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O47"/>
  <sheetViews>
    <sheetView zoomScaleNormal="100" workbookViewId="0">
      <pane xSplit="2" ySplit="3" topLeftCell="C20" activePane="bottomRight" state="frozenSplit"/>
      <selection activeCell="F26" sqref="F26"/>
      <selection pane="topRight" activeCell="F26" sqref="F26"/>
      <selection pane="bottomLeft" activeCell="F26" sqref="F26"/>
      <selection pane="bottomRight" activeCell="B51" sqref="B51"/>
    </sheetView>
  </sheetViews>
  <sheetFormatPr defaultColWidth="9.140625" defaultRowHeight="12.75" x14ac:dyDescent="0.2"/>
  <cols>
    <col min="1" max="1" width="11.42578125" style="3" customWidth="1"/>
    <col min="2" max="2" width="45.140625" style="4" customWidth="1"/>
    <col min="3" max="6" width="19.42578125" style="5" bestFit="1" customWidth="1"/>
    <col min="7" max="7" width="18.5703125" style="2" customWidth="1"/>
    <col min="8" max="8" width="18" style="5" customWidth="1"/>
    <col min="9" max="16384" width="9.140625" style="3"/>
  </cols>
  <sheetData>
    <row r="1" spans="1:8" s="15" customFormat="1" ht="18" x14ac:dyDescent="0.25">
      <c r="A1" s="11" t="s">
        <v>61</v>
      </c>
      <c r="B1" s="11"/>
      <c r="C1" s="11"/>
      <c r="D1" s="11"/>
      <c r="E1" s="12"/>
      <c r="F1" s="12"/>
      <c r="G1" s="13"/>
      <c r="H1" s="14"/>
    </row>
    <row r="2" spans="1:8" ht="22.5" x14ac:dyDescent="0.3">
      <c r="B2" s="68" t="s">
        <v>58</v>
      </c>
      <c r="C2" s="21">
        <v>85905147</v>
      </c>
      <c r="D2" s="1"/>
      <c r="E2" s="1"/>
      <c r="F2" s="1"/>
      <c r="G2" s="3"/>
      <c r="H2" s="3"/>
    </row>
    <row r="3" spans="1:8" s="7" customFormat="1" ht="42.75" x14ac:dyDescent="0.2">
      <c r="A3" s="16" t="s">
        <v>0</v>
      </c>
      <c r="B3" s="16" t="s">
        <v>1</v>
      </c>
      <c r="C3" s="17" t="s">
        <v>41</v>
      </c>
      <c r="D3" s="17" t="s">
        <v>42</v>
      </c>
      <c r="E3" s="17" t="s">
        <v>44</v>
      </c>
      <c r="F3" s="17" t="s">
        <v>40</v>
      </c>
      <c r="G3" s="18" t="s">
        <v>57</v>
      </c>
      <c r="H3" s="17" t="s">
        <v>48</v>
      </c>
    </row>
    <row r="4" spans="1:8" s="6" customFormat="1" ht="14.25" x14ac:dyDescent="0.2">
      <c r="A4" s="69">
        <v>3537</v>
      </c>
      <c r="B4" s="10" t="s">
        <v>2</v>
      </c>
      <c r="C4" s="73">
        <v>6469509.9000000004</v>
      </c>
      <c r="D4" s="73">
        <v>6748024.3900000053</v>
      </c>
      <c r="E4" s="73">
        <v>6541013</v>
      </c>
      <c r="F4" s="73">
        <f>SUM($C4:$E4)/3</f>
        <v>6586182.4300000025</v>
      </c>
      <c r="G4" s="76">
        <f>F4/$F$44</f>
        <v>3.6360613100661909E-2</v>
      </c>
      <c r="H4" s="73">
        <f t="shared" ref="H4:H43" si="0">ROUNDDOWN(G4*$C$2, 0)</f>
        <v>3123563</v>
      </c>
    </row>
    <row r="5" spans="1:8" s="6" customFormat="1" ht="14.25" x14ac:dyDescent="0.2">
      <c r="A5" s="69">
        <v>3543</v>
      </c>
      <c r="B5" s="10" t="s">
        <v>3</v>
      </c>
      <c r="C5" s="73">
        <v>2787893</v>
      </c>
      <c r="D5" s="73">
        <v>2726822</v>
      </c>
      <c r="E5" s="73">
        <v>2899104</v>
      </c>
      <c r="F5" s="73">
        <f t="shared" ref="F5:F43" si="1">SUM($C5:$E5)/3</f>
        <v>2804606.3333333335</v>
      </c>
      <c r="G5" s="76">
        <f t="shared" ref="G5:G43" si="2">F5/$F$44</f>
        <v>1.5483507611555689E-2</v>
      </c>
      <c r="H5" s="73">
        <f t="shared" si="0"/>
        <v>1330112</v>
      </c>
    </row>
    <row r="6" spans="1:8" s="6" customFormat="1" ht="14.25" x14ac:dyDescent="0.2">
      <c r="A6" s="69">
        <v>3545</v>
      </c>
      <c r="B6" s="10" t="s">
        <v>4</v>
      </c>
      <c r="C6" s="73">
        <v>19088615</v>
      </c>
      <c r="D6" s="73">
        <v>19085315</v>
      </c>
      <c r="E6" s="73">
        <v>19504352</v>
      </c>
      <c r="F6" s="73">
        <f t="shared" si="1"/>
        <v>19226094</v>
      </c>
      <c r="G6" s="76">
        <f t="shared" si="2"/>
        <v>0.1061423021303947</v>
      </c>
      <c r="H6" s="73">
        <f t="shared" si="0"/>
        <v>9118170</v>
      </c>
    </row>
    <row r="7" spans="1:8" s="6" customFormat="1" ht="14.25" x14ac:dyDescent="0.2">
      <c r="A7" s="69">
        <v>3557</v>
      </c>
      <c r="B7" s="10" t="s">
        <v>5</v>
      </c>
      <c r="C7" s="73">
        <v>5260727</v>
      </c>
      <c r="D7" s="73">
        <v>5751326</v>
      </c>
      <c r="E7" s="73">
        <v>6001281</v>
      </c>
      <c r="F7" s="73">
        <f t="shared" si="1"/>
        <v>5671111.333333333</v>
      </c>
      <c r="G7" s="76">
        <f t="shared" si="2"/>
        <v>3.1308741783836705E-2</v>
      </c>
      <c r="H7" s="73">
        <f t="shared" si="0"/>
        <v>2689582</v>
      </c>
    </row>
    <row r="8" spans="1:8" s="6" customFormat="1" ht="14.25" x14ac:dyDescent="0.2">
      <c r="A8" s="69">
        <v>3560</v>
      </c>
      <c r="B8" s="10" t="s">
        <v>6</v>
      </c>
      <c r="C8" s="73">
        <v>6834695</v>
      </c>
      <c r="D8" s="73">
        <v>6840510</v>
      </c>
      <c r="E8" s="73">
        <v>5879035</v>
      </c>
      <c r="F8" s="73">
        <f t="shared" si="1"/>
        <v>6518080</v>
      </c>
      <c r="G8" s="76">
        <f t="shared" si="2"/>
        <v>3.5984637163954523E-2</v>
      </c>
      <c r="H8" s="73">
        <f t="shared" si="0"/>
        <v>3091265</v>
      </c>
    </row>
    <row r="9" spans="1:8" s="6" customFormat="1" ht="14.25" x14ac:dyDescent="0.2">
      <c r="A9" s="69">
        <v>3564</v>
      </c>
      <c r="B9" s="10" t="s">
        <v>7</v>
      </c>
      <c r="C9" s="73">
        <v>3224000</v>
      </c>
      <c r="D9" s="73">
        <v>3176116</v>
      </c>
      <c r="E9" s="73">
        <v>3490067</v>
      </c>
      <c r="F9" s="73">
        <f t="shared" si="1"/>
        <v>3296727.6666666665</v>
      </c>
      <c r="G9" s="76">
        <f t="shared" si="2"/>
        <v>1.8200382461303084E-2</v>
      </c>
      <c r="H9" s="73">
        <f t="shared" si="0"/>
        <v>1563506</v>
      </c>
    </row>
    <row r="10" spans="1:8" s="6" customFormat="1" ht="14.25" x14ac:dyDescent="0.2">
      <c r="A10" s="69">
        <v>3571</v>
      </c>
      <c r="B10" s="10" t="s">
        <v>8</v>
      </c>
      <c r="C10" s="73">
        <v>3803245</v>
      </c>
      <c r="D10" s="73">
        <v>3885872</v>
      </c>
      <c r="E10" s="73">
        <v>3887803</v>
      </c>
      <c r="F10" s="73">
        <f t="shared" si="1"/>
        <v>3858973.3333333335</v>
      </c>
      <c r="G10" s="76">
        <f t="shared" si="2"/>
        <v>2.1304395654146026E-2</v>
      </c>
      <c r="H10" s="73">
        <f t="shared" si="0"/>
        <v>1830157</v>
      </c>
    </row>
    <row r="11" spans="1:8" s="6" customFormat="1" ht="14.25" x14ac:dyDescent="0.2">
      <c r="A11" s="69">
        <v>3576</v>
      </c>
      <c r="B11" s="10" t="s">
        <v>9</v>
      </c>
      <c r="C11" s="73">
        <v>5467935</v>
      </c>
      <c r="D11" s="73">
        <v>5461002</v>
      </c>
      <c r="E11" s="73">
        <v>5918644</v>
      </c>
      <c r="F11" s="73">
        <f t="shared" si="1"/>
        <v>5615860.333333333</v>
      </c>
      <c r="G11" s="76">
        <f t="shared" si="2"/>
        <v>3.1003715274811706E-2</v>
      </c>
      <c r="H11" s="73">
        <f t="shared" si="0"/>
        <v>2663378</v>
      </c>
    </row>
    <row r="12" spans="1:8" s="6" customFormat="1" ht="14.25" x14ac:dyDescent="0.2">
      <c r="A12" s="69">
        <v>3575</v>
      </c>
      <c r="B12" s="10" t="s">
        <v>10</v>
      </c>
      <c r="C12" s="73">
        <v>2643650</v>
      </c>
      <c r="D12" s="73">
        <v>2641926</v>
      </c>
      <c r="E12" s="73">
        <v>2596165</v>
      </c>
      <c r="F12" s="73">
        <f t="shared" si="1"/>
        <v>2627247</v>
      </c>
      <c r="G12" s="76">
        <f t="shared" si="2"/>
        <v>1.4504352514097407E-2</v>
      </c>
      <c r="H12" s="73">
        <f t="shared" si="0"/>
        <v>1245998</v>
      </c>
    </row>
    <row r="13" spans="1:8" s="6" customFormat="1" ht="14.25" x14ac:dyDescent="0.2">
      <c r="A13" s="69">
        <v>3577</v>
      </c>
      <c r="B13" s="10" t="s">
        <v>31</v>
      </c>
      <c r="C13" s="73">
        <v>4587375</v>
      </c>
      <c r="D13" s="73">
        <v>4142434</v>
      </c>
      <c r="E13" s="73">
        <v>4012849</v>
      </c>
      <c r="F13" s="73">
        <f t="shared" si="1"/>
        <v>4247552.666666667</v>
      </c>
      <c r="G13" s="76">
        <f t="shared" si="2"/>
        <v>2.3449641849254303E-2</v>
      </c>
      <c r="H13" s="73">
        <f t="shared" si="0"/>
        <v>2014444</v>
      </c>
    </row>
    <row r="14" spans="1:8" s="6" customFormat="1" ht="14.25" x14ac:dyDescent="0.2">
      <c r="A14" s="69">
        <v>3579</v>
      </c>
      <c r="B14" s="10" t="s">
        <v>11</v>
      </c>
      <c r="C14" s="73">
        <v>932669</v>
      </c>
      <c r="D14" s="73">
        <v>857305</v>
      </c>
      <c r="E14" s="73">
        <v>840060</v>
      </c>
      <c r="F14" s="73">
        <f t="shared" si="1"/>
        <v>876678</v>
      </c>
      <c r="G14" s="76">
        <f t="shared" si="2"/>
        <v>4.8399129405624543E-3</v>
      </c>
      <c r="H14" s="73">
        <f t="shared" si="0"/>
        <v>415773</v>
      </c>
    </row>
    <row r="15" spans="1:8" s="6" customFormat="1" ht="14.25" x14ac:dyDescent="0.2">
      <c r="A15" s="69">
        <v>3637</v>
      </c>
      <c r="B15" s="10" t="s">
        <v>12</v>
      </c>
      <c r="C15" s="73">
        <v>2432625</v>
      </c>
      <c r="D15" s="73">
        <v>2133686</v>
      </c>
      <c r="E15" s="73">
        <v>2256783</v>
      </c>
      <c r="F15" s="73">
        <f t="shared" si="1"/>
        <v>2274364.6666666665</v>
      </c>
      <c r="G15" s="76">
        <f t="shared" si="2"/>
        <v>1.2556180241500315E-2</v>
      </c>
      <c r="H15" s="73">
        <f t="shared" si="0"/>
        <v>1078640</v>
      </c>
    </row>
    <row r="16" spans="1:8" s="6" customFormat="1" ht="14.25" x14ac:dyDescent="0.2">
      <c r="A16" s="69">
        <v>3584</v>
      </c>
      <c r="B16" s="10" t="s">
        <v>13</v>
      </c>
      <c r="C16" s="73">
        <v>3937533</v>
      </c>
      <c r="D16" s="73">
        <v>3690308</v>
      </c>
      <c r="E16" s="73">
        <v>3404368</v>
      </c>
      <c r="F16" s="73">
        <f t="shared" si="1"/>
        <v>3677403</v>
      </c>
      <c r="G16" s="76">
        <f t="shared" si="2"/>
        <v>2.0301992712675795E-2</v>
      </c>
      <c r="H16" s="73">
        <f t="shared" si="0"/>
        <v>1744045</v>
      </c>
    </row>
    <row r="17" spans="1:15" s="6" customFormat="1" ht="14.25" x14ac:dyDescent="0.2">
      <c r="A17" s="69">
        <v>3586</v>
      </c>
      <c r="B17" s="10" t="s">
        <v>14</v>
      </c>
      <c r="C17" s="73">
        <v>3436123</v>
      </c>
      <c r="D17" s="73">
        <v>3639861</v>
      </c>
      <c r="E17" s="73">
        <v>3193391</v>
      </c>
      <c r="F17" s="73">
        <f t="shared" si="1"/>
        <v>3423125</v>
      </c>
      <c r="G17" s="76">
        <f t="shared" si="2"/>
        <v>1.8898189511614129E-2</v>
      </c>
      <c r="H17" s="73">
        <f t="shared" si="0"/>
        <v>1623451</v>
      </c>
    </row>
    <row r="18" spans="1:15" s="6" customFormat="1" ht="14.25" x14ac:dyDescent="0.2">
      <c r="A18" s="69">
        <v>3591</v>
      </c>
      <c r="B18" s="10" t="s">
        <v>15</v>
      </c>
      <c r="C18" s="73">
        <v>2047006</v>
      </c>
      <c r="D18" s="73">
        <v>2334616</v>
      </c>
      <c r="E18" s="73">
        <v>2316175</v>
      </c>
      <c r="F18" s="73">
        <f t="shared" si="1"/>
        <v>2232599</v>
      </c>
      <c r="G18" s="76">
        <f t="shared" si="2"/>
        <v>1.2325602776831169E-2</v>
      </c>
      <c r="H18" s="73">
        <f t="shared" si="0"/>
        <v>1058832</v>
      </c>
    </row>
    <row r="19" spans="1:15" s="6" customFormat="1" ht="14.25" x14ac:dyDescent="0.2">
      <c r="A19" s="70">
        <v>3598</v>
      </c>
      <c r="B19" s="10" t="s">
        <v>32</v>
      </c>
      <c r="C19" s="73">
        <v>6214778</v>
      </c>
      <c r="D19" s="73">
        <v>6818705</v>
      </c>
      <c r="E19" s="73">
        <v>6284037</v>
      </c>
      <c r="F19" s="73">
        <f t="shared" si="1"/>
        <v>6439173.333333333</v>
      </c>
      <c r="G19" s="76">
        <f t="shared" si="2"/>
        <v>3.5549013825514814E-2</v>
      </c>
      <c r="H19" s="73">
        <f t="shared" si="0"/>
        <v>3053843</v>
      </c>
    </row>
    <row r="20" spans="1:15" s="6" customFormat="1" ht="14.25" x14ac:dyDescent="0.2">
      <c r="A20" s="69">
        <v>23053</v>
      </c>
      <c r="B20" s="10" t="s">
        <v>39</v>
      </c>
      <c r="C20" s="73">
        <v>2081956</v>
      </c>
      <c r="D20" s="73">
        <v>2647799</v>
      </c>
      <c r="E20" s="73">
        <v>2647468</v>
      </c>
      <c r="F20" s="73">
        <f t="shared" si="1"/>
        <v>2459074.3333333335</v>
      </c>
      <c r="G20" s="76">
        <f t="shared" si="2"/>
        <v>1.3575914631945813E-2</v>
      </c>
      <c r="H20" s="73">
        <f t="shared" si="0"/>
        <v>1166240</v>
      </c>
    </row>
    <row r="21" spans="1:15" s="6" customFormat="1" ht="14.25" x14ac:dyDescent="0.2">
      <c r="A21" s="70">
        <v>3602</v>
      </c>
      <c r="B21" s="10" t="s">
        <v>62</v>
      </c>
      <c r="C21" s="73">
        <v>529750</v>
      </c>
      <c r="D21" s="73">
        <v>534876</v>
      </c>
      <c r="E21" s="73">
        <v>703549</v>
      </c>
      <c r="F21" s="73">
        <f t="shared" si="1"/>
        <v>589391.66666666663</v>
      </c>
      <c r="G21" s="76">
        <f t="shared" si="2"/>
        <v>3.2538792516290729E-3</v>
      </c>
      <c r="H21" s="73">
        <f t="shared" si="0"/>
        <v>279524</v>
      </c>
      <c r="I21" s="72"/>
      <c r="J21" s="72"/>
      <c r="K21" s="72"/>
      <c r="L21" s="72"/>
      <c r="M21" s="72"/>
      <c r="N21" s="72"/>
      <c r="O21" s="72"/>
    </row>
    <row r="22" spans="1:15" s="6" customFormat="1" ht="14.25" x14ac:dyDescent="0.2">
      <c r="A22" s="69">
        <v>3604</v>
      </c>
      <c r="B22" s="10" t="s">
        <v>16</v>
      </c>
      <c r="C22" s="73">
        <v>4025675</v>
      </c>
      <c r="D22" s="73">
        <v>4030794</v>
      </c>
      <c r="E22" s="73">
        <v>3942310</v>
      </c>
      <c r="F22" s="73">
        <f t="shared" si="1"/>
        <v>3999593</v>
      </c>
      <c r="G22" s="76">
        <f t="shared" si="2"/>
        <v>2.2080720535570652E-2</v>
      </c>
      <c r="H22" s="73">
        <f t="shared" si="0"/>
        <v>1896847</v>
      </c>
    </row>
    <row r="23" spans="1:15" s="6" customFormat="1" ht="14.25" x14ac:dyDescent="0.2">
      <c r="A23" s="69">
        <v>3610</v>
      </c>
      <c r="B23" s="10" t="s">
        <v>17</v>
      </c>
      <c r="C23" s="73">
        <v>3080776</v>
      </c>
      <c r="D23" s="73">
        <v>3073340</v>
      </c>
      <c r="E23" s="73">
        <v>3277374</v>
      </c>
      <c r="F23" s="73">
        <f t="shared" si="1"/>
        <v>3143830</v>
      </c>
      <c r="G23" s="76">
        <f t="shared" si="2"/>
        <v>1.7356273911206237E-2</v>
      </c>
      <c r="H23" s="73">
        <f t="shared" si="0"/>
        <v>1490993</v>
      </c>
    </row>
    <row r="24" spans="1:15" s="6" customFormat="1" ht="14.25" x14ac:dyDescent="0.2">
      <c r="A24" s="69">
        <v>4977</v>
      </c>
      <c r="B24" s="10" t="s">
        <v>18</v>
      </c>
      <c r="C24" s="73">
        <v>1084650</v>
      </c>
      <c r="D24" s="73">
        <v>2016488</v>
      </c>
      <c r="E24" s="73">
        <v>1924716</v>
      </c>
      <c r="F24" s="73">
        <f t="shared" si="1"/>
        <v>1675284.6666666667</v>
      </c>
      <c r="G24" s="76">
        <f t="shared" si="2"/>
        <v>9.248814202393419E-3</v>
      </c>
      <c r="H24" s="73">
        <f t="shared" si="0"/>
        <v>794520</v>
      </c>
    </row>
    <row r="25" spans="1:15" s="6" customFormat="1" ht="14.25" x14ac:dyDescent="0.2">
      <c r="A25" s="69">
        <v>3613</v>
      </c>
      <c r="B25" s="10" t="s">
        <v>33</v>
      </c>
      <c r="C25" s="73">
        <v>8897392</v>
      </c>
      <c r="D25" s="73">
        <v>8728897</v>
      </c>
      <c r="E25" s="73">
        <v>8309500</v>
      </c>
      <c r="F25" s="73">
        <f t="shared" si="1"/>
        <v>8645263</v>
      </c>
      <c r="G25" s="76">
        <f t="shared" si="2"/>
        <v>4.7728265415883354E-2</v>
      </c>
      <c r="H25" s="73">
        <f t="shared" si="0"/>
        <v>4100103</v>
      </c>
    </row>
    <row r="26" spans="1:15" s="6" customFormat="1" ht="14.25" x14ac:dyDescent="0.2">
      <c r="A26" s="69">
        <v>3619</v>
      </c>
      <c r="B26" s="10" t="s">
        <v>34</v>
      </c>
      <c r="C26" s="73">
        <v>1467076</v>
      </c>
      <c r="D26" s="73">
        <v>1557814.2</v>
      </c>
      <c r="E26" s="73">
        <v>1449641.6</v>
      </c>
      <c r="F26" s="73">
        <f t="shared" si="1"/>
        <v>1491510.6000000003</v>
      </c>
      <c r="G26" s="76">
        <f t="shared" si="2"/>
        <v>8.2342450180409137E-3</v>
      </c>
      <c r="H26" s="73">
        <f t="shared" si="0"/>
        <v>707364</v>
      </c>
    </row>
    <row r="27" spans="1:15" s="6" customFormat="1" ht="14.25" x14ac:dyDescent="0.2">
      <c r="A27" s="69">
        <v>3616</v>
      </c>
      <c r="B27" s="10" t="s">
        <v>35</v>
      </c>
      <c r="C27" s="73">
        <v>2675917</v>
      </c>
      <c r="D27" s="73">
        <v>2594565</v>
      </c>
      <c r="E27" s="73">
        <v>2464548</v>
      </c>
      <c r="F27" s="73">
        <f t="shared" si="1"/>
        <v>2578343.3333333335</v>
      </c>
      <c r="G27" s="76">
        <f t="shared" si="2"/>
        <v>1.4234367993964643E-2</v>
      </c>
      <c r="H27" s="73">
        <f t="shared" si="0"/>
        <v>1222805</v>
      </c>
    </row>
    <row r="28" spans="1:15" s="6" customFormat="1" ht="14.25" x14ac:dyDescent="0.2">
      <c r="A28" s="69">
        <v>3618</v>
      </c>
      <c r="B28" s="10" t="s">
        <v>36</v>
      </c>
      <c r="C28" s="73">
        <v>193250</v>
      </c>
      <c r="D28" s="73">
        <v>281004</v>
      </c>
      <c r="E28" s="73">
        <v>204184</v>
      </c>
      <c r="F28" s="73">
        <f t="shared" si="1"/>
        <v>226146</v>
      </c>
      <c r="G28" s="76">
        <f>F28/$F$44</f>
        <v>1.2484936907923283E-3</v>
      </c>
      <c r="H28" s="73">
        <f t="shared" si="0"/>
        <v>107252</v>
      </c>
    </row>
    <row r="29" spans="1:15" s="6" customFormat="1" ht="14.25" x14ac:dyDescent="0.2">
      <c r="A29" s="69">
        <v>3620</v>
      </c>
      <c r="B29" s="10" t="s">
        <v>19</v>
      </c>
      <c r="C29" s="73">
        <v>3078209</v>
      </c>
      <c r="D29" s="73">
        <v>3171635</v>
      </c>
      <c r="E29" s="73">
        <v>3052433</v>
      </c>
      <c r="F29" s="73">
        <f t="shared" si="1"/>
        <v>3100759</v>
      </c>
      <c r="G29" s="76">
        <f t="shared" si="2"/>
        <v>1.7118490038150261E-2</v>
      </c>
      <c r="H29" s="73">
        <f t="shared" si="0"/>
        <v>1470566</v>
      </c>
    </row>
    <row r="30" spans="1:15" s="6" customFormat="1" ht="14.25" x14ac:dyDescent="0.2">
      <c r="A30" s="69">
        <v>3621</v>
      </c>
      <c r="B30" s="10" t="s">
        <v>20</v>
      </c>
      <c r="C30" s="73">
        <v>8626640</v>
      </c>
      <c r="D30" s="73">
        <v>8443235</v>
      </c>
      <c r="E30" s="73">
        <v>8558991</v>
      </c>
      <c r="F30" s="73">
        <f t="shared" si="1"/>
        <v>8542955.333333334</v>
      </c>
      <c r="G30" s="76">
        <f t="shared" si="2"/>
        <v>4.7163451196958334E-2</v>
      </c>
      <c r="H30" s="73">
        <f t="shared" si="0"/>
        <v>4051583</v>
      </c>
    </row>
    <row r="31" spans="1:15" s="6" customFormat="1" ht="14.25" x14ac:dyDescent="0.2">
      <c r="A31" s="69">
        <v>3623</v>
      </c>
      <c r="B31" s="10" t="s">
        <v>47</v>
      </c>
      <c r="C31" s="73">
        <v>7902911.0600000005</v>
      </c>
      <c r="D31" s="73">
        <v>7784938</v>
      </c>
      <c r="E31" s="73">
        <v>7180880</v>
      </c>
      <c r="F31" s="73">
        <f t="shared" si="1"/>
        <v>7622909.6866666675</v>
      </c>
      <c r="G31" s="76">
        <f t="shared" si="2"/>
        <v>4.2084116673666828E-2</v>
      </c>
      <c r="H31" s="73">
        <f t="shared" si="0"/>
        <v>3615242</v>
      </c>
    </row>
    <row r="32" spans="1:15" s="6" customFormat="1" ht="14.25" x14ac:dyDescent="0.2">
      <c r="A32" s="69">
        <v>3635</v>
      </c>
      <c r="B32" s="10" t="s">
        <v>21</v>
      </c>
      <c r="C32" s="73">
        <v>386750</v>
      </c>
      <c r="D32" s="73">
        <v>363312</v>
      </c>
      <c r="E32" s="73">
        <v>339764</v>
      </c>
      <c r="F32" s="73">
        <f t="shared" si="1"/>
        <v>363275.33333333331</v>
      </c>
      <c r="G32" s="76">
        <f t="shared" si="2"/>
        <v>2.0055493428455364E-3</v>
      </c>
      <c r="H32" s="73">
        <f t="shared" si="0"/>
        <v>172287</v>
      </c>
    </row>
    <row r="33" spans="1:8" s="6" customFormat="1" ht="14.25" x14ac:dyDescent="0.2">
      <c r="A33" s="69">
        <v>3636</v>
      </c>
      <c r="B33" s="10" t="s">
        <v>22</v>
      </c>
      <c r="C33" s="73">
        <v>7430513</v>
      </c>
      <c r="D33" s="73">
        <v>7964134</v>
      </c>
      <c r="E33" s="73">
        <v>7967687</v>
      </c>
      <c r="F33" s="73">
        <f t="shared" si="1"/>
        <v>7787444.666666667</v>
      </c>
      <c r="G33" s="76">
        <f t="shared" si="2"/>
        <v>4.2992471826730078E-2</v>
      </c>
      <c r="H33" s="73">
        <f t="shared" si="0"/>
        <v>3693274</v>
      </c>
    </row>
    <row r="34" spans="1:8" s="6" customFormat="1" ht="14.25" x14ac:dyDescent="0.2">
      <c r="A34" s="69">
        <v>3638</v>
      </c>
      <c r="B34" s="10" t="s">
        <v>23</v>
      </c>
      <c r="C34" s="73">
        <v>1129314</v>
      </c>
      <c r="D34" s="73">
        <v>1946071</v>
      </c>
      <c r="E34" s="73">
        <v>1944362</v>
      </c>
      <c r="F34" s="73">
        <f t="shared" si="1"/>
        <v>1673249</v>
      </c>
      <c r="G34" s="76">
        <f t="shared" si="2"/>
        <v>9.2375758121946549E-3</v>
      </c>
      <c r="H34" s="73">
        <f t="shared" si="0"/>
        <v>793555</v>
      </c>
    </row>
    <row r="35" spans="1:8" s="6" customFormat="1" ht="14.25" x14ac:dyDescent="0.2">
      <c r="A35" s="69">
        <v>3641</v>
      </c>
      <c r="B35" s="10" t="s">
        <v>24</v>
      </c>
      <c r="C35" s="73">
        <v>3406442</v>
      </c>
      <c r="D35" s="73">
        <v>3681235</v>
      </c>
      <c r="E35" s="73">
        <v>3469044</v>
      </c>
      <c r="F35" s="73">
        <f t="shared" si="1"/>
        <v>3518907</v>
      </c>
      <c r="G35" s="76">
        <f t="shared" si="2"/>
        <v>1.9426977209346882E-2</v>
      </c>
      <c r="H35" s="73">
        <f t="shared" si="0"/>
        <v>1668877</v>
      </c>
    </row>
    <row r="36" spans="1:8" s="6" customFormat="1" ht="14.25" x14ac:dyDescent="0.2">
      <c r="A36" s="69">
        <v>3645</v>
      </c>
      <c r="B36" s="10" t="s">
        <v>25</v>
      </c>
      <c r="C36" s="73">
        <v>3186651</v>
      </c>
      <c r="D36" s="73">
        <v>3523493</v>
      </c>
      <c r="E36" s="73">
        <v>3893830</v>
      </c>
      <c r="F36" s="73">
        <f t="shared" si="1"/>
        <v>3534658</v>
      </c>
      <c r="G36" s="76">
        <f t="shared" si="2"/>
        <v>1.9513934414531451E-2</v>
      </c>
      <c r="H36" s="73">
        <f t="shared" si="0"/>
        <v>1676347</v>
      </c>
    </row>
    <row r="37" spans="1:8" s="6" customFormat="1" ht="14.25" x14ac:dyDescent="0.2">
      <c r="A37" s="69">
        <v>3647</v>
      </c>
      <c r="B37" s="10" t="s">
        <v>26</v>
      </c>
      <c r="C37" s="73">
        <v>2778003</v>
      </c>
      <c r="D37" s="73">
        <v>2997490</v>
      </c>
      <c r="E37" s="73">
        <v>3000470</v>
      </c>
      <c r="F37" s="73">
        <f t="shared" si="1"/>
        <v>2925321</v>
      </c>
      <c r="G37" s="76">
        <f t="shared" si="2"/>
        <v>1.6149942126070346E-2</v>
      </c>
      <c r="H37" s="73">
        <f t="shared" si="0"/>
        <v>1387363</v>
      </c>
    </row>
    <row r="38" spans="1:8" s="6" customFormat="1" ht="14.25" x14ac:dyDescent="0.2">
      <c r="A38" s="69">
        <v>3651</v>
      </c>
      <c r="B38" s="10" t="s">
        <v>27</v>
      </c>
      <c r="C38" s="73">
        <v>2418972</v>
      </c>
      <c r="D38" s="73">
        <v>2482558</v>
      </c>
      <c r="E38" s="73">
        <v>2494565</v>
      </c>
      <c r="F38" s="73">
        <f t="shared" si="1"/>
        <v>2465365</v>
      </c>
      <c r="G38" s="76">
        <f t="shared" si="2"/>
        <v>1.3610643778798779E-2</v>
      </c>
      <c r="H38" s="73">
        <f t="shared" si="0"/>
        <v>1169224</v>
      </c>
    </row>
    <row r="39" spans="1:8" s="6" customFormat="1" ht="14.25" x14ac:dyDescent="0.2">
      <c r="A39" s="69">
        <v>3588</v>
      </c>
      <c r="B39" s="10" t="s">
        <v>38</v>
      </c>
      <c r="C39" s="73">
        <v>8153079</v>
      </c>
      <c r="D39" s="73">
        <v>9064609</v>
      </c>
      <c r="E39" s="73">
        <v>9302274</v>
      </c>
      <c r="F39" s="73">
        <f t="shared" si="1"/>
        <v>8839987.333333334</v>
      </c>
      <c r="G39" s="76">
        <f t="shared" si="2"/>
        <v>4.8803288195903384E-2</v>
      </c>
      <c r="H39" s="73">
        <f t="shared" si="0"/>
        <v>4192453</v>
      </c>
    </row>
    <row r="40" spans="1:8" s="6" customFormat="1" ht="14.25" x14ac:dyDescent="0.2">
      <c r="A40" s="69">
        <v>3654</v>
      </c>
      <c r="B40" s="10" t="s">
        <v>28</v>
      </c>
      <c r="C40" s="73">
        <v>5438533</v>
      </c>
      <c r="D40" s="73">
        <v>4572161</v>
      </c>
      <c r="E40" s="73">
        <v>4820612.74</v>
      </c>
      <c r="F40" s="73">
        <f t="shared" si="1"/>
        <v>4943768.9133333331</v>
      </c>
      <c r="G40" s="76">
        <f t="shared" si="2"/>
        <v>2.7293272032368077E-2</v>
      </c>
      <c r="H40" s="73">
        <f t="shared" si="0"/>
        <v>2344632</v>
      </c>
    </row>
    <row r="41" spans="1:8" s="6" customFormat="1" ht="14.25" x14ac:dyDescent="0.2">
      <c r="A41" s="69">
        <v>3578</v>
      </c>
      <c r="B41" s="10" t="s">
        <v>37</v>
      </c>
      <c r="C41" s="73">
        <v>14752831</v>
      </c>
      <c r="D41" s="73">
        <v>16055265</v>
      </c>
      <c r="E41" s="73">
        <v>14406309.15</v>
      </c>
      <c r="F41" s="73">
        <f t="shared" si="1"/>
        <v>15071468.383333333</v>
      </c>
      <c r="G41" s="76">
        <f t="shared" si="2"/>
        <v>8.3205686536873172E-2</v>
      </c>
      <c r="H41" s="73">
        <f t="shared" si="0"/>
        <v>7147796</v>
      </c>
    </row>
    <row r="42" spans="1:8" s="6" customFormat="1" ht="14.25" x14ac:dyDescent="0.2">
      <c r="A42" s="69">
        <v>3663</v>
      </c>
      <c r="B42" s="10" t="s">
        <v>29</v>
      </c>
      <c r="C42" s="73">
        <v>4044245</v>
      </c>
      <c r="D42" s="73">
        <v>4022765</v>
      </c>
      <c r="E42" s="73">
        <v>4632325</v>
      </c>
      <c r="F42" s="73">
        <f t="shared" si="1"/>
        <v>4233111.666666667</v>
      </c>
      <c r="G42" s="76">
        <f t="shared" si="2"/>
        <v>2.3369916815918615E-2</v>
      </c>
      <c r="H42" s="73">
        <f t="shared" si="0"/>
        <v>2007596</v>
      </c>
    </row>
    <row r="43" spans="1:8" s="6" customFormat="1" ht="14.25" x14ac:dyDescent="0.2">
      <c r="A43" s="69">
        <v>3669</v>
      </c>
      <c r="B43" s="10" t="s">
        <v>30</v>
      </c>
      <c r="C43" s="75">
        <v>2918500</v>
      </c>
      <c r="D43" s="75">
        <v>2043630</v>
      </c>
      <c r="E43" s="75">
        <v>2020914</v>
      </c>
      <c r="F43" s="75">
        <f t="shared" si="1"/>
        <v>2327681.3333333335</v>
      </c>
      <c r="G43" s="78">
        <f t="shared" si="2"/>
        <v>1.2850527795502647E-2</v>
      </c>
      <c r="H43" s="75">
        <f t="shared" si="0"/>
        <v>1103926</v>
      </c>
    </row>
    <row r="44" spans="1:8" s="8" customFormat="1" ht="18" customHeight="1" x14ac:dyDescent="0.2">
      <c r="B44" s="9"/>
      <c r="C44" s="74">
        <f>SUM(C4:C43)</f>
        <v>178856413.96000001</v>
      </c>
      <c r="D44" s="74">
        <f>SUM(D4:D43)</f>
        <v>183515936.59</v>
      </c>
      <c r="E44" s="74">
        <f>SUM(E4:E43)</f>
        <v>181032878.49000001</v>
      </c>
      <c r="F44" s="74">
        <f t="shared" ref="F44:G44" si="3">SUM(F4:F43)</f>
        <v>181135076.34666663</v>
      </c>
      <c r="G44" s="77">
        <f t="shared" si="3"/>
        <v>1</v>
      </c>
      <c r="H44" s="74">
        <f>SUM(H4:H43)</f>
        <v>85905128</v>
      </c>
    </row>
    <row r="47" spans="1:8" ht="17.25" customHeight="1" x14ac:dyDescent="0.2">
      <c r="A47" s="100" t="s">
        <v>63</v>
      </c>
      <c r="B47" s="100"/>
      <c r="C47" s="100"/>
      <c r="D47" s="100"/>
      <c r="E47" s="100"/>
      <c r="F47" s="100"/>
      <c r="G47" s="100"/>
    </row>
  </sheetData>
  <mergeCells count="1">
    <mergeCell ref="A47:G47"/>
  </mergeCells>
  <pageMargins left="0.5" right="0.5" top="1" bottom="1" header="0.5" footer="0.5"/>
  <pageSetup scale="3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D6" sqref="D6"/>
    </sheetView>
  </sheetViews>
  <sheetFormatPr defaultRowHeight="12.75" x14ac:dyDescent="0.2"/>
  <cols>
    <col min="1" max="1" width="56.42578125" bestFit="1" customWidth="1"/>
  </cols>
  <sheetData>
    <row r="1" spans="1:1" x14ac:dyDescent="0.2">
      <c r="A1" t="s">
        <v>43</v>
      </c>
    </row>
    <row r="2" spans="1:1" x14ac:dyDescent="0.2">
      <c r="A2" s="19" t="s">
        <v>2</v>
      </c>
    </row>
    <row r="3" spans="1:1" x14ac:dyDescent="0.2">
      <c r="A3" t="s">
        <v>16</v>
      </c>
    </row>
    <row r="4" spans="1:1" x14ac:dyDescent="0.2">
      <c r="A4"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Summary</vt:lpstr>
      <vt:lpstr>Rule</vt:lpstr>
      <vt:lpstr>Calculation Data</vt:lpstr>
      <vt:lpstr>QA Verification</vt:lpstr>
      <vt:lpstr>need</vt:lpstr>
    </vt:vector>
  </TitlesOfParts>
  <Company>ICUT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Puthoff</dc:creator>
  <cp:lastModifiedBy>Smalley, Leah</cp:lastModifiedBy>
  <cp:lastPrinted>2015-07-31T21:02:52Z</cp:lastPrinted>
  <dcterms:created xsi:type="dcterms:W3CDTF">2006-08-18T15:43:11Z</dcterms:created>
  <dcterms:modified xsi:type="dcterms:W3CDTF">2017-05-16T14:17:48Z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-1291721989</vt:i4>
  </property>
  <property fmtid="{D5CDD505-2E9C-101B-9397-08002B2CF9AE}" pid="3" name="_EmailSubject">
    <vt:lpwstr>TEG New Version</vt:lpwstr>
  </property>
  <property fmtid="{D5CDD505-2E9C-101B-9397-08002B2CF9AE}" pid="4" name="_AuthorEmail">
    <vt:lpwstr>elizabeth.puthoff@icut.org</vt:lpwstr>
  </property>
  <property fmtid="{D5CDD505-2E9C-101B-9397-08002B2CF9AE}" pid="5" name="_AuthorEmailDisplayName">
    <vt:lpwstr>Elizabeth Puthoff</vt:lpwstr>
  </property>
  <property fmtid="{D5CDD505-2E9C-101B-9397-08002B2CF9AE}" pid="6" name="_ReviewingToolsShownOnce">
    <vt:lpwstr/>
  </property>
</Properties>
</file>