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hnsonTG\Desktop\MISC_FAS-TLJ\"/>
    </mc:Choice>
  </mc:AlternateContent>
  <xr:revisionPtr revIDLastSave="0" documentId="8_{97617150-F2B0-4346-A24E-CE0F71CA7C08}" xr6:coauthVersionLast="45" xr6:coauthVersionMax="45" xr10:uidLastSave="{00000000-0000-0000-0000-000000000000}"/>
  <bookViews>
    <workbookView xWindow="-120" yWindow="-120" windowWidth="20730" windowHeight="11160" tabRatio="818" activeTab="1" xr2:uid="{00000000-000D-0000-FFFF-FFFF00000000}"/>
  </bookViews>
  <sheets>
    <sheet name="Rule" sheetId="3" r:id="rId1"/>
    <sheet name="Calculation" sheetId="4" r:id="rId2"/>
    <sheet name="FY18-19 Data from FADS" sheetId="2" state="hidden" r:id="rId3"/>
    <sheet name="1st Time Fres. Dta frm CBM-FADS" sheetId="5" state="hidden" r:id="rId4"/>
    <sheet name="Assoc. Transfer data frm FADS" sheetId="6" state="hidden" r:id="rId5"/>
    <sheet name="TEOG Transfer data frm FADS" sheetId="8" state="hidden" r:id="rId6"/>
    <sheet name="SAS Query" sheetId="13" state="hidden" r:id="rId7"/>
  </sheets>
  <externalReferences>
    <externalReference r:id="rId8"/>
    <externalReference r:id="rId9"/>
  </externalReferences>
  <definedNames>
    <definedName name="Allocation">'[1]FY16 Original Allocation'!$A$4:$C$50</definedName>
    <definedName name="Allocationseighteen">#REF!</definedName>
    <definedName name="AllocCalcYr">'[2]Alloc Calculation'!#REF!</definedName>
    <definedName name="Assoc">'Assoc. Transfer data frm FADS'!$A$1:$C$43</definedName>
    <definedName name="AvgNeedCount">'[2]Alloc Calculation'!#REF!</definedName>
    <definedName name="CurAlloc">#REF!</definedName>
    <definedName name="CurAvgNeedCount">#REF!</definedName>
    <definedName name="CurAvgNeedShare">#REF!</definedName>
    <definedName name="CurAvgTotNeed">#REF!</definedName>
    <definedName name="CurFallNeedCount">#REF!</definedName>
    <definedName name="CurFallNeedShare">#REF!</definedName>
    <definedName name="CurFallTotNeed">#REF!</definedName>
    <definedName name="DIFF1">#REF!</definedName>
    <definedName name="DIFF2">#REF!</definedName>
    <definedName name="DIFF3">#REF!</definedName>
    <definedName name="DIFF4">#REF!</definedName>
    <definedName name="DIFF5">#REF!</definedName>
    <definedName name="FADS">'[1]FY14-15 Data from FADS'!$A$4:$J$45</definedName>
    <definedName name="FADSDATA">'FY18-19 Data from FADS'!$A$1:$J$44</definedName>
    <definedName name="FirstTime">'1st Time Fres. Dta frm CBM-FADS'!$A$1:$C$37</definedName>
    <definedName name="freshman">'[1]1stTime Fresh. Dta frm CBM-FADS'!$A$1:$C$38</definedName>
    <definedName name="FYAllocYr">#REF!</definedName>
    <definedName name="IDX" localSheetId="2">'FY18-19 Data from FADS'!#REF!</definedName>
    <definedName name="TEOG">'TEOG Transfer data frm FADS'!$A$4:$C$46</definedName>
    <definedName name="transfer">'[1]Transfer data frm FADS'!$A$1:$C$44</definedName>
    <definedName name="UpAvgAlloc">#REF!</definedName>
    <definedName name="UpAvgNeedCount1">#REF!</definedName>
    <definedName name="UpAvgNeedShare1">#REF!</definedName>
    <definedName name="UpAvgTotNee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D14" i="4"/>
  <c r="C5" i="4" l="1"/>
  <c r="K22" i="4" l="1"/>
  <c r="F22" i="4"/>
  <c r="D47" i="8" l="1"/>
  <c r="J2" i="2" l="1"/>
  <c r="C20" i="4"/>
  <c r="D20" i="4"/>
  <c r="F20" i="4"/>
  <c r="H20" i="4"/>
  <c r="I20" i="4"/>
  <c r="K20" i="4"/>
  <c r="N20" i="4"/>
  <c r="P20" i="4"/>
  <c r="Q20" i="4"/>
  <c r="R20" i="4"/>
  <c r="E20" i="4" l="1"/>
  <c r="G20" i="4" s="1"/>
  <c r="J20" i="4"/>
  <c r="L20" i="4" s="1"/>
  <c r="S20" i="4"/>
  <c r="M20" i="4" l="1"/>
  <c r="O20" i="4" s="1"/>
  <c r="C44" i="4"/>
  <c r="K27" i="4" l="1"/>
  <c r="K57" i="4" l="1"/>
  <c r="I57" i="4"/>
  <c r="H57" i="4"/>
  <c r="F57" i="4"/>
  <c r="D57" i="4"/>
  <c r="C57" i="4"/>
  <c r="K56" i="4"/>
  <c r="I56" i="4"/>
  <c r="H56" i="4"/>
  <c r="F56" i="4"/>
  <c r="D56" i="4"/>
  <c r="C56" i="4"/>
  <c r="K55" i="4"/>
  <c r="I55" i="4"/>
  <c r="H55" i="4"/>
  <c r="F55" i="4"/>
  <c r="D55" i="4"/>
  <c r="C55" i="4"/>
  <c r="K54" i="4"/>
  <c r="I54" i="4"/>
  <c r="H54" i="4"/>
  <c r="F54" i="4"/>
  <c r="D54" i="4"/>
  <c r="C54" i="4"/>
  <c r="K53" i="4"/>
  <c r="I53" i="4"/>
  <c r="H53" i="4"/>
  <c r="F53" i="4"/>
  <c r="D53" i="4"/>
  <c r="C53" i="4"/>
  <c r="K52" i="4"/>
  <c r="I52" i="4"/>
  <c r="H52" i="4"/>
  <c r="F52" i="4"/>
  <c r="D52" i="4"/>
  <c r="C52" i="4"/>
  <c r="K51" i="4"/>
  <c r="I51" i="4"/>
  <c r="H51" i="4"/>
  <c r="F51" i="4"/>
  <c r="D51" i="4"/>
  <c r="C51" i="4"/>
  <c r="K50" i="4"/>
  <c r="I50" i="4"/>
  <c r="H50" i="4"/>
  <c r="F50" i="4"/>
  <c r="D50" i="4"/>
  <c r="C50" i="4"/>
  <c r="K49" i="4"/>
  <c r="I49" i="4"/>
  <c r="H49" i="4"/>
  <c r="F49" i="4"/>
  <c r="D49" i="4"/>
  <c r="C49" i="4"/>
  <c r="K48" i="4"/>
  <c r="I48" i="4"/>
  <c r="H48" i="4"/>
  <c r="F48" i="4"/>
  <c r="D48" i="4"/>
  <c r="C48" i="4"/>
  <c r="K47" i="4"/>
  <c r="I47" i="4"/>
  <c r="H47" i="4"/>
  <c r="F47" i="4"/>
  <c r="D47" i="4"/>
  <c r="C47" i="4"/>
  <c r="K46" i="4"/>
  <c r="I46" i="4"/>
  <c r="H46" i="4"/>
  <c r="F46" i="4"/>
  <c r="D46" i="4"/>
  <c r="C46" i="4"/>
  <c r="K45" i="4"/>
  <c r="I45" i="4"/>
  <c r="H45" i="4"/>
  <c r="F45" i="4"/>
  <c r="D45" i="4"/>
  <c r="C45" i="4"/>
  <c r="K44" i="4"/>
  <c r="I44" i="4"/>
  <c r="H44" i="4"/>
  <c r="F44" i="4"/>
  <c r="D44" i="4"/>
  <c r="K43" i="4"/>
  <c r="I43" i="4"/>
  <c r="H43" i="4"/>
  <c r="F43" i="4"/>
  <c r="D43" i="4"/>
  <c r="C43" i="4"/>
  <c r="K42" i="4"/>
  <c r="I42" i="4"/>
  <c r="H42" i="4"/>
  <c r="F42" i="4"/>
  <c r="D42" i="4"/>
  <c r="C42" i="4"/>
  <c r="K41" i="4"/>
  <c r="I41" i="4"/>
  <c r="H41" i="4"/>
  <c r="F41" i="4"/>
  <c r="D41" i="4"/>
  <c r="C41" i="4"/>
  <c r="K40" i="4"/>
  <c r="I40" i="4"/>
  <c r="H40" i="4"/>
  <c r="F40" i="4"/>
  <c r="D40" i="4"/>
  <c r="C40" i="4"/>
  <c r="K39" i="4"/>
  <c r="I39" i="4"/>
  <c r="H39" i="4"/>
  <c r="F39" i="4"/>
  <c r="D39" i="4"/>
  <c r="C39" i="4"/>
  <c r="K38" i="4"/>
  <c r="I38" i="4"/>
  <c r="H38" i="4"/>
  <c r="F38" i="4"/>
  <c r="D38" i="4"/>
  <c r="C38" i="4"/>
  <c r="K37" i="4"/>
  <c r="I37" i="4"/>
  <c r="H37" i="4"/>
  <c r="F37" i="4"/>
  <c r="D37" i="4"/>
  <c r="C37" i="4"/>
  <c r="K36" i="4"/>
  <c r="I36" i="4"/>
  <c r="H36" i="4"/>
  <c r="F36" i="4"/>
  <c r="D36" i="4"/>
  <c r="C36" i="4"/>
  <c r="K35" i="4"/>
  <c r="I35" i="4"/>
  <c r="H35" i="4"/>
  <c r="F35" i="4"/>
  <c r="D35" i="4"/>
  <c r="C35" i="4"/>
  <c r="K34" i="4"/>
  <c r="I34" i="4"/>
  <c r="H34" i="4"/>
  <c r="F34" i="4"/>
  <c r="D34" i="4"/>
  <c r="C34" i="4"/>
  <c r="K33" i="4"/>
  <c r="I33" i="4"/>
  <c r="H33" i="4"/>
  <c r="F33" i="4"/>
  <c r="D33" i="4"/>
  <c r="C33" i="4"/>
  <c r="K32" i="4"/>
  <c r="I32" i="4"/>
  <c r="H32" i="4"/>
  <c r="F32" i="4"/>
  <c r="D32" i="4"/>
  <c r="C32" i="4"/>
  <c r="K31" i="4"/>
  <c r="I31" i="4"/>
  <c r="H31" i="4"/>
  <c r="F31" i="4"/>
  <c r="D31" i="4"/>
  <c r="C31" i="4"/>
  <c r="K30" i="4"/>
  <c r="I30" i="4"/>
  <c r="H30" i="4"/>
  <c r="F30" i="4"/>
  <c r="D30" i="4"/>
  <c r="C30" i="4"/>
  <c r="K29" i="4"/>
  <c r="I29" i="4"/>
  <c r="H29" i="4"/>
  <c r="F29" i="4"/>
  <c r="D29" i="4"/>
  <c r="C29" i="4"/>
  <c r="K28" i="4"/>
  <c r="I28" i="4"/>
  <c r="H28" i="4"/>
  <c r="F28" i="4"/>
  <c r="D28" i="4"/>
  <c r="C28" i="4"/>
  <c r="I27" i="4"/>
  <c r="H27" i="4"/>
  <c r="F27" i="4"/>
  <c r="D27" i="4"/>
  <c r="C27" i="4"/>
  <c r="K26" i="4"/>
  <c r="I26" i="4"/>
  <c r="H26" i="4"/>
  <c r="F26" i="4"/>
  <c r="D26" i="4"/>
  <c r="C26" i="4"/>
  <c r="K25" i="4"/>
  <c r="I25" i="4"/>
  <c r="H25" i="4"/>
  <c r="F25" i="4"/>
  <c r="D25" i="4"/>
  <c r="C25" i="4"/>
  <c r="K24" i="4"/>
  <c r="I24" i="4"/>
  <c r="H24" i="4"/>
  <c r="F24" i="4"/>
  <c r="D24" i="4"/>
  <c r="C24" i="4"/>
  <c r="K23" i="4"/>
  <c r="I23" i="4"/>
  <c r="H23" i="4"/>
  <c r="F23" i="4"/>
  <c r="D23" i="4"/>
  <c r="C23" i="4"/>
  <c r="N19" i="4"/>
  <c r="K19" i="4"/>
  <c r="I19" i="4"/>
  <c r="H19" i="4"/>
  <c r="F19" i="4"/>
  <c r="D19" i="4"/>
  <c r="C19" i="4"/>
  <c r="N18" i="4"/>
  <c r="K18" i="4"/>
  <c r="I18" i="4"/>
  <c r="H18" i="4"/>
  <c r="F18" i="4"/>
  <c r="D18" i="4"/>
  <c r="C18" i="4"/>
  <c r="K17" i="4"/>
  <c r="I17" i="4"/>
  <c r="H17" i="4"/>
  <c r="F17" i="4"/>
  <c r="D17" i="4"/>
  <c r="C17" i="4"/>
  <c r="K16" i="4"/>
  <c r="I16" i="4"/>
  <c r="H16" i="4"/>
  <c r="F16" i="4"/>
  <c r="D16" i="4"/>
  <c r="C16" i="4"/>
  <c r="K15" i="4"/>
  <c r="I15" i="4"/>
  <c r="H15" i="4"/>
  <c r="F15" i="4"/>
  <c r="D15" i="4"/>
  <c r="C15" i="4"/>
  <c r="K14" i="4"/>
  <c r="I14" i="4"/>
  <c r="H14" i="4"/>
  <c r="F14" i="4"/>
  <c r="C14" i="4"/>
  <c r="K13" i="4"/>
  <c r="I13" i="4"/>
  <c r="H13" i="4"/>
  <c r="F13" i="4"/>
  <c r="D13" i="4"/>
  <c r="C13" i="4"/>
  <c r="K12" i="4"/>
  <c r="I12" i="4"/>
  <c r="H12" i="4"/>
  <c r="F12" i="4"/>
  <c r="D12" i="4"/>
  <c r="I22" i="4"/>
  <c r="H22" i="4"/>
  <c r="D22" i="4"/>
  <c r="C22" i="4"/>
  <c r="E22" i="4" l="1"/>
  <c r="G22" i="4" s="1"/>
  <c r="J12" i="4"/>
  <c r="L12" i="4" s="1"/>
  <c r="J16" i="4"/>
  <c r="L16" i="4" s="1"/>
  <c r="E27" i="4"/>
  <c r="G27" i="4" s="1"/>
  <c r="J23" i="4"/>
  <c r="L23" i="4" s="1"/>
  <c r="J27" i="4"/>
  <c r="L27" i="4" s="1"/>
  <c r="J54" i="4"/>
  <c r="L54" i="4" s="1"/>
  <c r="J47" i="4"/>
  <c r="L47" i="4" s="1"/>
  <c r="J55" i="4"/>
  <c r="L55" i="4" s="1"/>
  <c r="E41" i="4"/>
  <c r="G41" i="4" s="1"/>
  <c r="E56" i="4"/>
  <c r="G56" i="4" s="1"/>
  <c r="J42" i="4"/>
  <c r="L42" i="4" s="1"/>
  <c r="E54" i="4"/>
  <c r="G54" i="4" s="1"/>
  <c r="E19" i="4"/>
  <c r="G19" i="4" s="1"/>
  <c r="J40" i="4"/>
  <c r="L40" i="4" s="1"/>
  <c r="J44" i="4"/>
  <c r="L44" i="4" s="1"/>
  <c r="J48" i="4"/>
  <c r="L48" i="4" s="1"/>
  <c r="J39" i="4"/>
  <c r="L39" i="4" s="1"/>
  <c r="E17" i="4"/>
  <c r="G17" i="4" s="1"/>
  <c r="J18" i="4"/>
  <c r="L18" i="4" s="1"/>
  <c r="E33" i="4"/>
  <c r="G33" i="4" s="1"/>
  <c r="E37" i="4"/>
  <c r="G37" i="4" s="1"/>
  <c r="E12" i="4"/>
  <c r="G12" i="4" s="1"/>
  <c r="E24" i="4"/>
  <c r="G24" i="4" s="1"/>
  <c r="E32" i="4"/>
  <c r="G32" i="4" s="1"/>
  <c r="E31" i="4"/>
  <c r="G31" i="4" s="1"/>
  <c r="E35" i="4"/>
  <c r="G35" i="4" s="1"/>
  <c r="J14" i="4"/>
  <c r="L14" i="4" s="1"/>
  <c r="J19" i="4"/>
  <c r="L19" i="4" s="1"/>
  <c r="E25" i="4"/>
  <c r="G25" i="4" s="1"/>
  <c r="J31" i="4"/>
  <c r="L31" i="4" s="1"/>
  <c r="J56" i="4"/>
  <c r="L56" i="4" s="1"/>
  <c r="J13" i="4"/>
  <c r="L13" i="4" s="1"/>
  <c r="J17" i="4"/>
  <c r="L17" i="4" s="1"/>
  <c r="J26" i="4"/>
  <c r="L26" i="4" s="1"/>
  <c r="J38" i="4"/>
  <c r="L38" i="4" s="1"/>
  <c r="E49" i="4"/>
  <c r="G49" i="4" s="1"/>
  <c r="E53" i="4"/>
  <c r="G53" i="4" s="1"/>
  <c r="E57" i="4"/>
  <c r="G57" i="4" s="1"/>
  <c r="E40" i="4"/>
  <c r="G40" i="4" s="1"/>
  <c r="E48" i="4"/>
  <c r="G48" i="4" s="1"/>
  <c r="E13" i="4"/>
  <c r="G13" i="4" s="1"/>
  <c r="J15" i="4"/>
  <c r="L15" i="4" s="1"/>
  <c r="J24" i="4"/>
  <c r="L24" i="4" s="1"/>
  <c r="J28" i="4"/>
  <c r="L28" i="4" s="1"/>
  <c r="J32" i="4"/>
  <c r="L32" i="4" s="1"/>
  <c r="E47" i="4"/>
  <c r="G47" i="4" s="1"/>
  <c r="E51" i="4"/>
  <c r="G51" i="4" s="1"/>
  <c r="J57" i="4"/>
  <c r="L57" i="4" s="1"/>
  <c r="J25" i="4"/>
  <c r="L25" i="4" s="1"/>
  <c r="E30" i="4"/>
  <c r="G30" i="4" s="1"/>
  <c r="E34" i="4"/>
  <c r="G34" i="4" s="1"/>
  <c r="J37" i="4"/>
  <c r="L37" i="4" s="1"/>
  <c r="J41" i="4"/>
  <c r="L41" i="4" s="1"/>
  <c r="E46" i="4"/>
  <c r="G46" i="4" s="1"/>
  <c r="E50" i="4"/>
  <c r="G50" i="4" s="1"/>
  <c r="J53" i="4"/>
  <c r="L53" i="4" s="1"/>
  <c r="E15" i="4"/>
  <c r="G15" i="4" s="1"/>
  <c r="E16" i="4"/>
  <c r="G16" i="4" s="1"/>
  <c r="E28" i="4"/>
  <c r="G28" i="4" s="1"/>
  <c r="E29" i="4"/>
  <c r="G29" i="4" s="1"/>
  <c r="J35" i="4"/>
  <c r="L35" i="4" s="1"/>
  <c r="J36" i="4"/>
  <c r="L36" i="4" s="1"/>
  <c r="E44" i="4"/>
  <c r="G44" i="4" s="1"/>
  <c r="E45" i="4"/>
  <c r="G45" i="4" s="1"/>
  <c r="J51" i="4"/>
  <c r="L51" i="4" s="1"/>
  <c r="J52" i="4"/>
  <c r="L52" i="4" s="1"/>
  <c r="E14" i="4"/>
  <c r="G14" i="4" s="1"/>
  <c r="J30" i="4"/>
  <c r="L30" i="4" s="1"/>
  <c r="E39" i="4"/>
  <c r="G39" i="4" s="1"/>
  <c r="E43" i="4"/>
  <c r="G43" i="4" s="1"/>
  <c r="J46" i="4"/>
  <c r="L46" i="4" s="1"/>
  <c r="J50" i="4"/>
  <c r="L50" i="4" s="1"/>
  <c r="E55" i="4"/>
  <c r="G55" i="4" s="1"/>
  <c r="E26" i="4"/>
  <c r="G26" i="4" s="1"/>
  <c r="J29" i="4"/>
  <c r="L29" i="4" s="1"/>
  <c r="J33" i="4"/>
  <c r="L33" i="4" s="1"/>
  <c r="E38" i="4"/>
  <c r="G38" i="4" s="1"/>
  <c r="E42" i="4"/>
  <c r="G42" i="4" s="1"/>
  <c r="J45" i="4"/>
  <c r="L45" i="4" s="1"/>
  <c r="J49" i="4"/>
  <c r="L49" i="4" s="1"/>
  <c r="E18" i="4"/>
  <c r="G18" i="4" s="1"/>
  <c r="E23" i="4"/>
  <c r="G23" i="4" s="1"/>
  <c r="J34" i="4"/>
  <c r="L34" i="4" s="1"/>
  <c r="E36" i="4"/>
  <c r="G36" i="4" s="1"/>
  <c r="J43" i="4"/>
  <c r="L43" i="4" s="1"/>
  <c r="E52" i="4"/>
  <c r="G52" i="4" s="1"/>
  <c r="C47" i="8"/>
  <c r="M23" i="4" l="1"/>
  <c r="M19" i="4"/>
  <c r="O19" i="4" s="1"/>
  <c r="M47" i="4"/>
  <c r="M42" i="4"/>
  <c r="M30" i="4"/>
  <c r="M54" i="4"/>
  <c r="M12" i="4"/>
  <c r="M40" i="4"/>
  <c r="M41" i="4"/>
  <c r="M27" i="4"/>
  <c r="M56" i="4"/>
  <c r="M51" i="4"/>
  <c r="M32" i="4"/>
  <c r="M16" i="4"/>
  <c r="M25" i="4"/>
  <c r="M48" i="4"/>
  <c r="M39" i="4"/>
  <c r="M37" i="4"/>
  <c r="M55" i="4"/>
  <c r="M29" i="4"/>
  <c r="M17" i="4"/>
  <c r="M24" i="4"/>
  <c r="M38" i="4"/>
  <c r="M50" i="4"/>
  <c r="M13" i="4"/>
  <c r="M14" i="4"/>
  <c r="M31" i="4"/>
  <c r="M44" i="4"/>
  <c r="M18" i="4"/>
  <c r="O18" i="4" s="1"/>
  <c r="M49" i="4"/>
  <c r="M33" i="4"/>
  <c r="M34" i="4"/>
  <c r="M46" i="4"/>
  <c r="M26" i="4"/>
  <c r="M36" i="4"/>
  <c r="M35" i="4"/>
  <c r="M53" i="4"/>
  <c r="M28" i="4"/>
  <c r="M45" i="4"/>
  <c r="M52" i="4"/>
  <c r="M57" i="4"/>
  <c r="M43" i="4"/>
  <c r="M15" i="4"/>
  <c r="Q53" i="4"/>
  <c r="J44" i="2" l="1"/>
  <c r="N37" i="4" s="1"/>
  <c r="O37" i="4" s="1"/>
  <c r="J43" i="2"/>
  <c r="N56" i="4" s="1"/>
  <c r="O56" i="4" s="1"/>
  <c r="J42" i="2"/>
  <c r="N32" i="4" s="1"/>
  <c r="O32" i="4" s="1"/>
  <c r="J41" i="2"/>
  <c r="N38" i="4" s="1"/>
  <c r="O38" i="4" s="1"/>
  <c r="J40" i="2"/>
  <c r="N15" i="4" s="1"/>
  <c r="O15" i="4" s="1"/>
  <c r="J39" i="2"/>
  <c r="N54" i="4" s="1"/>
  <c r="O54" i="4" s="1"/>
  <c r="J38" i="2"/>
  <c r="N53" i="4" s="1"/>
  <c r="O53" i="4" s="1"/>
  <c r="J37" i="2"/>
  <c r="N52" i="4" s="1"/>
  <c r="O52" i="4" s="1"/>
  <c r="J36" i="2"/>
  <c r="N48" i="4" s="1"/>
  <c r="O48" i="4" s="1"/>
  <c r="J35" i="2"/>
  <c r="N35" i="4" s="1"/>
  <c r="O35" i="4" s="1"/>
  <c r="J34" i="2"/>
  <c r="N13" i="4" s="1"/>
  <c r="O13" i="4" s="1"/>
  <c r="J33" i="2"/>
  <c r="N33" i="4" s="1"/>
  <c r="O33" i="4" s="1"/>
  <c r="J32" i="2"/>
  <c r="N47" i="4" s="1"/>
  <c r="O47" i="4" s="1"/>
  <c r="J31" i="2"/>
  <c r="N49" i="4" s="1"/>
  <c r="O49" i="4" s="1"/>
  <c r="J30" i="2"/>
  <c r="N45" i="4" s="1"/>
  <c r="O45" i="4" s="1"/>
  <c r="J29" i="2"/>
  <c r="N30" i="4" s="1"/>
  <c r="O30" i="4" s="1"/>
  <c r="J28" i="2"/>
  <c r="N16" i="4" s="1"/>
  <c r="O16" i="4" s="1"/>
  <c r="J27" i="2"/>
  <c r="N14" i="4" s="1"/>
  <c r="O14" i="4" s="1"/>
  <c r="J26" i="2"/>
  <c r="N12" i="4" s="1"/>
  <c r="O12" i="4" s="1"/>
  <c r="J25" i="2"/>
  <c r="N57" i="4" s="1"/>
  <c r="O57" i="4" s="1"/>
  <c r="J24" i="2"/>
  <c r="N46" i="4" s="1"/>
  <c r="O46" i="4" s="1"/>
  <c r="J23" i="2"/>
  <c r="N17" i="4" s="1"/>
  <c r="O17" i="4" s="1"/>
  <c r="J22" i="2"/>
  <c r="N44" i="4" s="1"/>
  <c r="O44" i="4" s="1"/>
  <c r="J21" i="2"/>
  <c r="N43" i="4" s="1"/>
  <c r="O43" i="4" s="1"/>
  <c r="J20" i="2"/>
  <c r="N51" i="4" s="1"/>
  <c r="O51" i="4" s="1"/>
  <c r="J19" i="2"/>
  <c r="N42" i="4" s="1"/>
  <c r="O42" i="4" s="1"/>
  <c r="J18" i="2"/>
  <c r="N41" i="4" s="1"/>
  <c r="O41" i="4" s="1"/>
  <c r="J17" i="2"/>
  <c r="N39" i="4" s="1"/>
  <c r="O39" i="4" s="1"/>
  <c r="J16" i="2"/>
  <c r="N36" i="4" s="1"/>
  <c r="O36" i="4" s="1"/>
  <c r="J15" i="2"/>
  <c r="N31" i="4" s="1"/>
  <c r="O31" i="4" s="1"/>
  <c r="J14" i="2"/>
  <c r="N29" i="4" s="1"/>
  <c r="O29" i="4" s="1"/>
  <c r="J13" i="2"/>
  <c r="N25" i="4" s="1"/>
  <c r="O25" i="4" s="1"/>
  <c r="J12" i="2"/>
  <c r="N28" i="4" s="1"/>
  <c r="O28" i="4" s="1"/>
  <c r="J11" i="2"/>
  <c r="N27" i="4" s="1"/>
  <c r="O27" i="4" s="1"/>
  <c r="J10" i="2"/>
  <c r="N40" i="4" s="1"/>
  <c r="O40" i="4" s="1"/>
  <c r="J9" i="2"/>
  <c r="N26" i="4" s="1"/>
  <c r="O26" i="4" s="1"/>
  <c r="J8" i="2"/>
  <c r="N50" i="4" s="1"/>
  <c r="O50" i="4" s="1"/>
  <c r="J7" i="2"/>
  <c r="N55" i="4" s="1"/>
  <c r="O55" i="4" s="1"/>
  <c r="J6" i="2"/>
  <c r="N24" i="4" s="1"/>
  <c r="O24" i="4" s="1"/>
  <c r="J5" i="2"/>
  <c r="N23" i="4" s="1"/>
  <c r="O23" i="4" s="1"/>
  <c r="J4" i="2"/>
  <c r="N34" i="4" s="1"/>
  <c r="O34" i="4" s="1"/>
  <c r="J3" i="2" l="1"/>
  <c r="N22" i="4" s="1"/>
  <c r="C44" i="6" l="1"/>
  <c r="C38" i="5"/>
  <c r="R57" i="4" l="1"/>
  <c r="Q57" i="4"/>
  <c r="P57" i="4"/>
  <c r="R56" i="4"/>
  <c r="Q56" i="4"/>
  <c r="P56" i="4"/>
  <c r="R55" i="4"/>
  <c r="Q55" i="4"/>
  <c r="P55" i="4"/>
  <c r="R54" i="4"/>
  <c r="Q54" i="4"/>
  <c r="P54" i="4"/>
  <c r="R53" i="4"/>
  <c r="P53" i="4"/>
  <c r="R52" i="4"/>
  <c r="Q52" i="4"/>
  <c r="P52" i="4"/>
  <c r="R51" i="4"/>
  <c r="Q51" i="4"/>
  <c r="P51" i="4"/>
  <c r="R50" i="4"/>
  <c r="Q50" i="4"/>
  <c r="P50" i="4"/>
  <c r="R49" i="4"/>
  <c r="Q49" i="4"/>
  <c r="P49" i="4"/>
  <c r="R48" i="4"/>
  <c r="Q48" i="4"/>
  <c r="P48" i="4"/>
  <c r="R47" i="4"/>
  <c r="Q47" i="4"/>
  <c r="P47" i="4"/>
  <c r="R46" i="4"/>
  <c r="Q46" i="4"/>
  <c r="P46" i="4"/>
  <c r="R45" i="4"/>
  <c r="Q45" i="4"/>
  <c r="P45" i="4"/>
  <c r="R44" i="4"/>
  <c r="Q44" i="4"/>
  <c r="P44" i="4"/>
  <c r="R43" i="4"/>
  <c r="Q43" i="4"/>
  <c r="P43" i="4"/>
  <c r="R42" i="4"/>
  <c r="Q42" i="4"/>
  <c r="P42" i="4"/>
  <c r="R41" i="4"/>
  <c r="Q41" i="4"/>
  <c r="P41" i="4"/>
  <c r="R40" i="4"/>
  <c r="Q40" i="4"/>
  <c r="P40" i="4"/>
  <c r="R39" i="4"/>
  <c r="Q39" i="4"/>
  <c r="P39" i="4"/>
  <c r="R38" i="4"/>
  <c r="Q38" i="4"/>
  <c r="P38" i="4"/>
  <c r="R37" i="4"/>
  <c r="Q37" i="4"/>
  <c r="P37" i="4"/>
  <c r="R36" i="4"/>
  <c r="Q36" i="4"/>
  <c r="P36" i="4"/>
  <c r="R35" i="4"/>
  <c r="Q35" i="4"/>
  <c r="P35" i="4"/>
  <c r="R34" i="4"/>
  <c r="Q34" i="4"/>
  <c r="P34" i="4"/>
  <c r="R33" i="4"/>
  <c r="Q33" i="4"/>
  <c r="P33" i="4"/>
  <c r="R32" i="4"/>
  <c r="Q32" i="4"/>
  <c r="P32" i="4"/>
  <c r="R31" i="4"/>
  <c r="Q31" i="4"/>
  <c r="P31" i="4"/>
  <c r="R30" i="4"/>
  <c r="Q30" i="4"/>
  <c r="P30" i="4"/>
  <c r="R29" i="4"/>
  <c r="Q29" i="4"/>
  <c r="P29" i="4"/>
  <c r="R28" i="4"/>
  <c r="Q28" i="4"/>
  <c r="P28" i="4"/>
  <c r="R27" i="4"/>
  <c r="Q27" i="4"/>
  <c r="P27" i="4"/>
  <c r="R26" i="4"/>
  <c r="Q26" i="4"/>
  <c r="P26" i="4"/>
  <c r="R25" i="4"/>
  <c r="Q25" i="4"/>
  <c r="P25" i="4"/>
  <c r="R24" i="4"/>
  <c r="Q24" i="4"/>
  <c r="P24" i="4"/>
  <c r="R23" i="4"/>
  <c r="Q23" i="4"/>
  <c r="P23" i="4"/>
  <c r="P22" i="4"/>
  <c r="Q22" i="4"/>
  <c r="R22" i="4"/>
  <c r="R19" i="4"/>
  <c r="Q19" i="4"/>
  <c r="P19" i="4"/>
  <c r="R18" i="4"/>
  <c r="Q18" i="4"/>
  <c r="P18" i="4"/>
  <c r="R17" i="4"/>
  <c r="Q17" i="4"/>
  <c r="P17" i="4"/>
  <c r="R16" i="4"/>
  <c r="Q16" i="4"/>
  <c r="P16" i="4"/>
  <c r="R15" i="4"/>
  <c r="Q15" i="4"/>
  <c r="P15" i="4"/>
  <c r="R14" i="4"/>
  <c r="Q14" i="4"/>
  <c r="P14" i="4"/>
  <c r="R13" i="4"/>
  <c r="Q13" i="4"/>
  <c r="P13" i="4"/>
  <c r="R12" i="4"/>
  <c r="Q12" i="4"/>
  <c r="P12" i="4"/>
  <c r="S27" i="4" l="1"/>
  <c r="J22" i="4"/>
  <c r="L22" i="4" s="1"/>
  <c r="S35" i="4"/>
  <c r="S43" i="4"/>
  <c r="S51" i="4"/>
  <c r="S18" i="4"/>
  <c r="S50" i="4"/>
  <c r="S15" i="4"/>
  <c r="S25" i="4"/>
  <c r="S28" i="4"/>
  <c r="S33" i="4"/>
  <c r="S41" i="4"/>
  <c r="S17" i="4"/>
  <c r="S22" i="4"/>
  <c r="S42" i="4"/>
  <c r="S13" i="4"/>
  <c r="S16" i="4"/>
  <c r="S19" i="4"/>
  <c r="S23" i="4"/>
  <c r="S26" i="4"/>
  <c r="S29" i="4"/>
  <c r="S34" i="4"/>
  <c r="S37" i="4"/>
  <c r="S52" i="4"/>
  <c r="S24" i="4"/>
  <c r="S32" i="4"/>
  <c r="S48" i="4"/>
  <c r="S53" i="4"/>
  <c r="S55" i="4"/>
  <c r="S56" i="4"/>
  <c r="S49" i="4"/>
  <c r="S54" i="4"/>
  <c r="S57" i="4"/>
  <c r="S14" i="4"/>
  <c r="S31" i="4"/>
  <c r="S36" i="4"/>
  <c r="S39" i="4"/>
  <c r="S44" i="4"/>
  <c r="S40" i="4"/>
  <c r="S45" i="4"/>
  <c r="S47" i="4"/>
  <c r="S30" i="4"/>
  <c r="S38" i="4"/>
  <c r="S46" i="4"/>
  <c r="M22" i="4" l="1"/>
  <c r="O22" i="4" s="1"/>
  <c r="O59" i="4" s="1"/>
  <c r="C6" i="4" l="1"/>
  <c r="C7" i="4" s="1"/>
  <c r="S12" i="4"/>
  <c r="S59" i="4" l="1"/>
  <c r="T20" i="4" s="1"/>
  <c r="R59" i="4"/>
  <c r="T12" i="4" l="1"/>
  <c r="T27" i="4"/>
  <c r="T57" i="4"/>
  <c r="T22" i="4"/>
  <c r="T45" i="4"/>
  <c r="T17" i="4"/>
  <c r="T54" i="4"/>
  <c r="T23" i="4"/>
  <c r="T46" i="4"/>
  <c r="T43" i="4"/>
  <c r="T14" i="4"/>
  <c r="T24" i="4"/>
  <c r="T36" i="4"/>
  <c r="T16" i="4"/>
  <c r="T55" i="4"/>
  <c r="T25" i="4"/>
  <c r="T18" i="4"/>
  <c r="T40" i="4"/>
  <c r="T53" i="4"/>
  <c r="T49" i="4"/>
  <c r="T33" i="4"/>
  <c r="T41" i="4"/>
  <c r="T37" i="4"/>
  <c r="T50" i="4"/>
  <c r="T52" i="4"/>
  <c r="T31" i="4"/>
  <c r="T34" i="4"/>
  <c r="T35" i="4"/>
  <c r="T15" i="4"/>
  <c r="T47" i="4"/>
  <c r="T13" i="4"/>
  <c r="T26" i="4"/>
  <c r="T42" i="4"/>
  <c r="T51" i="4"/>
  <c r="T19" i="4"/>
  <c r="T39" i="4"/>
  <c r="T38" i="4"/>
  <c r="T29" i="4"/>
  <c r="T28" i="4"/>
  <c r="T56" i="4"/>
  <c r="T48" i="4"/>
  <c r="T44" i="4"/>
  <c r="T30" i="4"/>
  <c r="T32" i="4"/>
  <c r="K59" i="4"/>
  <c r="F59" i="4"/>
  <c r="H59" i="4"/>
  <c r="I59" i="4"/>
  <c r="Q59" i="4"/>
  <c r="P59" i="4"/>
  <c r="C59" i="4"/>
  <c r="T59" i="4" l="1"/>
  <c r="D59" i="4"/>
  <c r="L59" i="4" l="1"/>
  <c r="G59" i="4"/>
  <c r="M59" i="4"/>
  <c r="U22" i="4" l="1"/>
  <c r="U27" i="4" l="1"/>
  <c r="V27" i="4" s="1"/>
  <c r="U20" i="4"/>
  <c r="V20" i="4" s="1"/>
  <c r="U13" i="4"/>
  <c r="V13" i="4" s="1"/>
  <c r="U23" i="4"/>
  <c r="V23" i="4" s="1"/>
  <c r="U31" i="4"/>
  <c r="V31" i="4" s="1"/>
  <c r="U39" i="4"/>
  <c r="V39" i="4" s="1"/>
  <c r="U47" i="4"/>
  <c r="V47" i="4" s="1"/>
  <c r="U55" i="4"/>
  <c r="V55" i="4" s="1"/>
  <c r="U34" i="4"/>
  <c r="V34" i="4" s="1"/>
  <c r="U12" i="4"/>
  <c r="U43" i="4"/>
  <c r="V43" i="4" s="1"/>
  <c r="U14" i="4"/>
  <c r="V14" i="4" s="1"/>
  <c r="U24" i="4"/>
  <c r="V24" i="4" s="1"/>
  <c r="U32" i="4"/>
  <c r="V32" i="4" s="1"/>
  <c r="U40" i="4"/>
  <c r="V40" i="4" s="1"/>
  <c r="U48" i="4"/>
  <c r="V48" i="4" s="1"/>
  <c r="U56" i="4"/>
  <c r="V56" i="4" s="1"/>
  <c r="U26" i="4"/>
  <c r="V26" i="4" s="1"/>
  <c r="U50" i="4"/>
  <c r="V50" i="4" s="1"/>
  <c r="U35" i="4"/>
  <c r="V35" i="4" s="1"/>
  <c r="U15" i="4"/>
  <c r="V15" i="4" s="1"/>
  <c r="U25" i="4"/>
  <c r="V25" i="4" s="1"/>
  <c r="U33" i="4"/>
  <c r="V33" i="4" s="1"/>
  <c r="U41" i="4"/>
  <c r="V41" i="4" s="1"/>
  <c r="U49" i="4"/>
  <c r="V49" i="4" s="1"/>
  <c r="U57" i="4"/>
  <c r="V57" i="4" s="1"/>
  <c r="U16" i="4"/>
  <c r="V16" i="4" s="1"/>
  <c r="U42" i="4"/>
  <c r="V42" i="4" s="1"/>
  <c r="U51" i="4"/>
  <c r="V51" i="4" s="1"/>
  <c r="U17" i="4"/>
  <c r="V17" i="4" s="1"/>
  <c r="U18" i="4"/>
  <c r="V18" i="4" s="1"/>
  <c r="U28" i="4"/>
  <c r="V28" i="4" s="1"/>
  <c r="U36" i="4"/>
  <c r="V36" i="4" s="1"/>
  <c r="U44" i="4"/>
  <c r="V44" i="4" s="1"/>
  <c r="U52" i="4"/>
  <c r="V52" i="4" s="1"/>
  <c r="U19" i="4"/>
  <c r="V19" i="4" s="1"/>
  <c r="U29" i="4"/>
  <c r="V29" i="4" s="1"/>
  <c r="U37" i="4"/>
  <c r="V37" i="4" s="1"/>
  <c r="U45" i="4"/>
  <c r="V45" i="4" s="1"/>
  <c r="U53" i="4"/>
  <c r="V53" i="4" s="1"/>
  <c r="U30" i="4"/>
  <c r="V30" i="4" s="1"/>
  <c r="U38" i="4"/>
  <c r="V38" i="4" s="1"/>
  <c r="U46" i="4"/>
  <c r="V46" i="4" s="1"/>
  <c r="U54" i="4"/>
  <c r="V54" i="4" s="1"/>
  <c r="V22" i="4"/>
  <c r="V12" i="4" l="1"/>
  <c r="V59" i="4" s="1"/>
  <c r="U59" i="4"/>
</calcChain>
</file>

<file path=xl/sharedStrings.xml><?xml version="1.0" encoding="utf-8"?>
<sst xmlns="http://schemas.openxmlformats.org/spreadsheetml/2006/main" count="1181" uniqueCount="758">
  <si>
    <t>ANGELO STATE UNIVERSITY</t>
  </si>
  <si>
    <t>TEXAS A&amp;M UNIVERSITY-COMMERCE</t>
  </si>
  <si>
    <t>LAMAR UNIVERSITY</t>
  </si>
  <si>
    <t>MIDWESTERN STATE UNIVERSITY</t>
  </si>
  <si>
    <t>UNIVERSITY OF NORTH TEXAS</t>
  </si>
  <si>
    <t>U. OF TEXAS-RIO GRANDE VALLEY</t>
  </si>
  <si>
    <t>SAM HOUSTON STATE UNIVERSITY</t>
  </si>
  <si>
    <t>TEXAS STATE UNIVERSITY</t>
  </si>
  <si>
    <t>STEPHEN F. AUSTIN STATE UNIV</t>
  </si>
  <si>
    <t>SUL ROSS STATE UNIVERSITY</t>
  </si>
  <si>
    <t>PRAIRIE VIEW A&amp;M UNIVERSITY</t>
  </si>
  <si>
    <t>TARLETON STATE UNIVERSITY</t>
  </si>
  <si>
    <t>TEXAS A&amp;M UNIVERSITY</t>
  </si>
  <si>
    <t>TEXAS A&amp;M UNIV-KINGSVILLE</t>
  </si>
  <si>
    <t>TEXAS SOUTHERN UNIVERSITY</t>
  </si>
  <si>
    <t>TEXAS TECH UNIVERSITY</t>
  </si>
  <si>
    <t>TEXAS WOMAN'S UNIVERSITY</t>
  </si>
  <si>
    <t>UNIVERSITY OF HOUSTON</t>
  </si>
  <si>
    <t>U. OF TEXAS AT ARLINGTON</t>
  </si>
  <si>
    <t>U. OF TEXAS AT AUSTIN</t>
  </si>
  <si>
    <t>UT MEDICAL SCHOOLSAN ANTONIO</t>
  </si>
  <si>
    <t>U. OF TEXAS AT EL PASO</t>
  </si>
  <si>
    <t>WEST TEXAS A&amp;M UNIVERSITY</t>
  </si>
  <si>
    <t>TAMUS HSC-BAYLOR CL DENTAL SCH</t>
  </si>
  <si>
    <t>UT DENTAL SCHOOLHOUSTON</t>
  </si>
  <si>
    <t>UT MEDICAL SCHOOLGALVESTON</t>
  </si>
  <si>
    <t>TEXAS A&amp;M INTERNATIONAL UNIV</t>
  </si>
  <si>
    <t>U. OF TEXAS AT DALLAS</t>
  </si>
  <si>
    <t>U. OF TEXAS AT SAN ANTONIO</t>
  </si>
  <si>
    <t>TEXAS A&amp;M UNIV AT GALVESTON</t>
  </si>
  <si>
    <t>TX TECH U HSC SCH OF MEDICINE</t>
  </si>
  <si>
    <t>TEXAS A&amp;M UNIV-CORPUS CHRISTI</t>
  </si>
  <si>
    <t>U. OF TEXAS AT TYLER</t>
  </si>
  <si>
    <t>U. OF HOUSTON-CLEAR LAKE</t>
  </si>
  <si>
    <t>U. OF HOUSTON-DOWNTOWN</t>
  </si>
  <si>
    <t>U. OF HOUSTON-VICTORIA</t>
  </si>
  <si>
    <t>UT M.D. ANDERSON CANCER CENTER</t>
  </si>
  <si>
    <t>TEXAS A&amp;M UNIVERSITY-TEXARKANA</t>
  </si>
  <si>
    <t>TEXAS A&amp;M UNIV-CENTRAL TEXAS</t>
  </si>
  <si>
    <t>UNIV. OF NORTH TEXAS AT DALLAS</t>
  </si>
  <si>
    <t>TEXAS A&amp;M UNIV-SAN ANTONIO</t>
  </si>
  <si>
    <t>FICE</t>
  </si>
  <si>
    <t>Institution</t>
  </si>
  <si>
    <t># Students</t>
  </si>
  <si>
    <t>Angelo State University</t>
  </si>
  <si>
    <t>Texas A&amp;M University-Commerce</t>
  </si>
  <si>
    <t>Midwestern State University</t>
  </si>
  <si>
    <t>University of North Texas</t>
  </si>
  <si>
    <t>Sam Houston State University</t>
  </si>
  <si>
    <t>Texas State University</t>
  </si>
  <si>
    <t>Stephen F. Austin State University</t>
  </si>
  <si>
    <t>Sul Ross State University</t>
  </si>
  <si>
    <t>Prairie View A&amp;M University</t>
  </si>
  <si>
    <t>Tarleton State University</t>
  </si>
  <si>
    <t>TEXAS A &amp; M UNIVERSITY</t>
  </si>
  <si>
    <t>Texas A&amp;M University-Kingsville</t>
  </si>
  <si>
    <t>Texas Southern University</t>
  </si>
  <si>
    <t>Texas Tech University</t>
  </si>
  <si>
    <t>Texas Woman's University</t>
  </si>
  <si>
    <t>University of Houston</t>
  </si>
  <si>
    <t>The University of Texas at Arlington</t>
  </si>
  <si>
    <t>The University of Texas at Austin</t>
  </si>
  <si>
    <t>The University of Texas at El Paso</t>
  </si>
  <si>
    <t>West Texas A&amp;M University</t>
  </si>
  <si>
    <t>Texas A&amp;M International University</t>
  </si>
  <si>
    <t>The University of Texas at Dallas</t>
  </si>
  <si>
    <t>The University of Texas of the Permian Basin</t>
  </si>
  <si>
    <t>The University of Texas at San Antonio</t>
  </si>
  <si>
    <t>Texas A&amp;M University at Galveston</t>
  </si>
  <si>
    <t>The University of Texas at Tyler</t>
  </si>
  <si>
    <t>University of Houston-Clear Lake</t>
  </si>
  <si>
    <t>University of Houston-Downtown</t>
  </si>
  <si>
    <t>University of Houston-Victoria</t>
  </si>
  <si>
    <t>Texas A&amp;M University-Texarkana</t>
  </si>
  <si>
    <t>University of North Texas at Dallas</t>
  </si>
  <si>
    <t>Texas A&amp;M University-San Antonio</t>
  </si>
  <si>
    <t xml:space="preserve">*************COHORT FROM FADS AND CBM TO GET PUB UNIVERSITIES AND PUB HRI STUDENTS REPORTED:       </t>
  </si>
  <si>
    <t>*****************************************************************************************************************************************************;</t>
  </si>
  <si>
    <t>Texas A&amp;M University System Health Science Center-Baylor College Dental School</t>
  </si>
  <si>
    <t>*************COHORT FROM FADS AND CBM TO GET PUB UNIVERSITIES AND PUB HRI STUDENTS REPORTED:</t>
  </si>
  <si>
    <t xml:space="preserve">2.  were enrolled as undergraduate students and had not graduated (CBM009) and </t>
  </si>
  <si>
    <t>Source: THECB FADS</t>
  </si>
  <si>
    <t>Aggregate #  of RY students</t>
  </si>
  <si>
    <t xml:space="preserve">Institution </t>
  </si>
  <si>
    <t>Health-Related Institutions</t>
  </si>
  <si>
    <t>The University of Texas Southwestern Medical Center</t>
  </si>
  <si>
    <t>Public Universities</t>
  </si>
  <si>
    <t>Lamar University</t>
  </si>
  <si>
    <t>Texas A&amp;M University</t>
  </si>
  <si>
    <t xml:space="preserve">Texas A&amp;M University-Central Texas </t>
  </si>
  <si>
    <t>Texas A&amp;M University-Corpus Christi</t>
  </si>
  <si>
    <t>Grand Total:</t>
  </si>
  <si>
    <t>Sum of # of First-Time Freshmen TEOG Transfers and Transfers w/Assoc.</t>
  </si>
  <si>
    <t>The University of Texas-Rio Grande Valley</t>
  </si>
  <si>
    <t>UT MEDICAL SCHOOL-SAN ANTONIO</t>
  </si>
  <si>
    <t>UT DENTAL SCHOOL-HOUSTON</t>
  </si>
  <si>
    <t>UT MEDICAL SCHOOL-GALVESTON</t>
  </si>
  <si>
    <t xml:space="preserve"> </t>
  </si>
  <si>
    <t>FY18 IY # of students</t>
  </si>
  <si>
    <t>FY18 RY # of students</t>
  </si>
  <si>
    <t>Number of 2018 IY</t>
  </si>
  <si>
    <t>Number of 2018 RY</t>
  </si>
  <si>
    <t>U. OF TEXAS PERMIAN BASIN</t>
  </si>
  <si>
    <t>TX TECH HSC-EL PASO</t>
  </si>
  <si>
    <t>3. Combined FY 13 -18</t>
  </si>
  <si>
    <t>5.  If FY17 or prior, set the first year student received an award as inital year and each consecutive student records as renewal year</t>
  </si>
  <si>
    <t xml:space="preserve">1.  were reported as a first time enrolling freshman (FAD fadclass=5, Classification Item 33)) and </t>
  </si>
  <si>
    <t>3.  were identified as Texas residents (FAD fadresflag=1 or 5, Residency Item 36 ) and</t>
  </si>
  <si>
    <t>4.  were enrolled at least 3/4-time (FAD fadenrstat=1 or 2, Enrollment Status Item 42) and</t>
  </si>
  <si>
    <t xml:space="preserve">5.  filed a FAFSA or TASFA (FAD fadneedanalysis=1, Need Analysis Item 23) and </t>
  </si>
  <si>
    <t>1.  were enrolled as Ugrads transfer students who completed an assoc degree (from FADS -  Transfer Student or First-Time in College Item 92and CBM009 - Grad. Type Grad. Degree, Grad. Level)</t>
  </si>
  <si>
    <t>2.  were enrolled as undergraduate students and had not graduated (CBM009)</t>
  </si>
  <si>
    <t>3.  were identified as Texas residents (fadresflag=1 or 5, Residency Item 36 ) and</t>
  </si>
  <si>
    <t>4.  were enrolled at least 3/4-time (fadenrstat=1 or 2,Enrollment Status Item 43) and</t>
  </si>
  <si>
    <t xml:space="preserve">5.  filed a FAFSA or TASFA (fadneedanalysis=1, Need Analysis Item 23) and </t>
  </si>
  <si>
    <t>2. Sort records by year and keep students first record</t>
  </si>
  <si>
    <t>5. Merge step 3 and 4 keeping students who are in both</t>
  </si>
  <si>
    <t>6. Calculate GPA using CBM00S, not including Dev. Ed. keeping students with 24 or more attempted hours and a GPA of 2.5 or greater</t>
  </si>
  <si>
    <t>7. Merge with FADS students in step 5</t>
  </si>
  <si>
    <t>8. Retrieve all graduates from the CBM009 who are a Univ., ICUT or HRI and the Level of Degree = 2 (Baccalaureate) or a CTC/State College who Level of Award  = 7 (Baccalaureate)</t>
  </si>
  <si>
    <t>9. Merge Students in Step 7 (FAD cohort of students with 24 or more attempted hours and GPA greater or equalt to 2.5 with students in step 8 keeping those who are in step 7 and not in step 8 (those with a Baccalaureate)</t>
  </si>
  <si>
    <t>10.  Get all students from the CBM001 for FY18 whose Transfer Student or Frist-Time-in-College not equal to "      ",000000,000001  - finding a transfer in any semester</t>
  </si>
  <si>
    <t>11. Merge step 10 with step 9.  Initial TEOG, GPA ge 2.5, no Bacc. degree and transfer</t>
  </si>
  <si>
    <t>/*************USED FOR TEXAS GRANT NRM************</t>
  </si>
  <si>
    <t>*USE THIS SO YOU DON'T HAVE TO KEEP CHANGING YEARS IN CODE BELOW;</t>
  </si>
  <si>
    <t>* Data from FADS tab</t>
  </si>
  <si>
    <t>*/</t>
  </si>
  <si>
    <t>%let fisyy=%eval(%substr(&amp;fisyr,3,2));</t>
  </si>
  <si>
    <t>%let priorfisyear=%eval(&amp;fisyr - 1);</t>
  </si>
  <si>
    <t>%let priorfisyy=%eval(%substr(&amp;priorfisyear,3,2));</t>
  </si>
  <si>
    <t>%let priorfisyear2=%eval(&amp;fisyr - 2);</t>
  </si>
  <si>
    <t>%let priorfisyy2=%eval(%substr(&amp;priorfisyear2,3,2));</t>
  </si>
  <si>
    <t>%let priorfisyear3=%eval(&amp;fisyr - 3);</t>
  </si>
  <si>
    <t>%let priorfisyy3=%eval(%substr(&amp;priorfisyear3,3,2));</t>
  </si>
  <si>
    <t>%let priorfisyear4=%eval(&amp;fisyr - 4);</t>
  </si>
  <si>
    <t>%let priorfisyy4=%eval(%substr(&amp;priorfisyear4,3,2));</t>
  </si>
  <si>
    <t>%let priorfisyear5=%eval(&amp;fisyr - 5);</t>
  </si>
  <si>
    <t>%let priorfisyy5=%eval(%substr(&amp;priorfisyear5,3,2));</t>
  </si>
  <si>
    <t>%let priorfisyear6=%eval(&amp;fisyr - 5);</t>
  </si>
  <si>
    <t>%let priorfisyy6=%eval(%substr(&amp;priorfisyear5,3,2));</t>
  </si>
  <si>
    <t>%put _ALL_;</t>
  </si>
  <si>
    <t xml:space="preserve">                     fadcost fadTEXAS_Grant_IY_Pathway);</t>
  </si>
  <si>
    <t xml:space="preserve">/* where   fadresflag in ("1" "5") and fadenrstat in ("1" "2" "3") </t>
  </si>
  <si>
    <t xml:space="preserve">       and fadfamcontrib &lt;&gt; 999999  used to determine needs analysis */;</t>
  </si>
  <si>
    <t>/* NHMCCD*/if fadfice in ("011145" "000717" "000719" "000720" "000721" "000722" "000821") then stufice="011145"; else</t>
  </si>
  <si>
    <t>/*Brazosport*/if fadfice in ("007287" "007857") then stufice="007287"; else</t>
  </si>
  <si>
    <t>/*TCCD*/if fadfice in ("003626" "000326" "008899" "008900" "008901" "010964") then stufice="003626"; else</t>
  </si>
  <si>
    <t>/*HCJCD*/if fadfice in ("003574" "000574" "103574") then stufice="003574"; else</t>
  </si>
  <si>
    <t>/*SJCD*/if fadfice in ("003609" "000090" "003609" "012713" "029137" "000090") then stufice="003609"; else</t>
  </si>
  <si>
    <t>/*DCCCD*/if fadfice in ("009331" "003561" "008503" "008504" "008510" "020774" "021002" "004453") then stufice="003561"; else</t>
  </si>
  <si>
    <t>/*SUL Ross*/ if fadfice in ("000020" "003625") then stufice = "003625"; else</t>
  </si>
  <si>
    <t>/*UTHSC Houston*/if fadfice in ("000201" "011618" "004951") then stufice = "004951"; else</t>
  </si>
  <si>
    <t>/*UTHSC San Antonio*/ if fadfice in ("000302" "000303" "000040" "003659") then stufice = "003659"; else</t>
  </si>
  <si>
    <t>/*San Antonio College*/ if fadfice in ("003607" "009163") then stufice = "009163"; else</t>
  </si>
  <si>
    <t>/*UTMB Galveston*/ if fadfice in ("000402" "004952" "104952" "000403") then stufice = "004952"; else</t>
  </si>
  <si>
    <t>/*TAMUBCD*/ if fadfice in ("000405" "000089" "004948") then stufice = "004948"; else</t>
  </si>
  <si>
    <t>/*TTHSC*/ if fadfice in ("000413" "000412" "010674" "110674") then stufice = "010674"; else</t>
  </si>
  <si>
    <t>/*UTSWMC*/ if fadfice in ("000030" "010019") then stufice = "010019"; else</t>
  </si>
  <si>
    <t>/*UNTHSC*/ if fadfice in ("009768" "000130") then stufice="009768"; else</t>
  </si>
  <si>
    <t xml:space="preserve">/*UNT-Dallas*/ if fadfice="113594" then stufice = "042421"; else </t>
  </si>
  <si>
    <t xml:space="preserve">/*UT-Brownsville to RGV*/ if fadfice="030646" then stufice = "003599"; else </t>
  </si>
  <si>
    <t xml:space="preserve">/*UNTHSC*/ if fadfice="103631" then stufice = "042295"; </t>
  </si>
  <si>
    <t>else stufice=fadfice;</t>
  </si>
  <si>
    <t>if fadinvssn="0" then stukey=fadssn||"000000";</t>
  </si>
  <si>
    <t>else stukey=fadssn||stufice;</t>
  </si>
  <si>
    <t>run;</t>
  </si>
  <si>
    <t xml:space="preserve">/* 18  and going forward have 3 submissions per year </t>
  </si>
  <si>
    <t>fadTEXAS_Grant_IY_Pathway</t>
  </si>
  <si>
    <t>0 = Not applicable 1 = Initial/first award issued in the fall semester 2 = Initial/first award issued in the spring semester Enter “0” for renewal/subsequent students</t>
  </si>
  <si>
    <t>where fadtexgrant &gt; 0 and fadreportingcycle = "3";</t>
  </si>
  <si>
    <t>proc sort data=work.fadall;</t>
  </si>
  <si>
    <t xml:space="preserve">  by stukey fadyear;</t>
  </si>
  <si>
    <t xml:space="preserve">data work.fadIYRY (keep=fadfice fadinsttype stufice fadyear fadssn stukey stufice fadtexgrant  fadtexgrant2  fadclass fadresflag fadefc9 </t>
  </si>
  <si>
    <t xml:space="preserve">  set work.fadall;</t>
  </si>
  <si>
    <t xml:space="preserve">  </t>
  </si>
  <si>
    <t xml:space="preserve">         </t>
  </si>
  <si>
    <t xml:space="preserve">     do;</t>
  </si>
  <si>
    <t xml:space="preserve">       </t>
  </si>
  <si>
    <t>if fadyear = "&amp;fisyr" then /* changed for FY18 and new FADS data */</t>
  </si>
  <si>
    <t xml:space="preserve">            do;</t>
  </si>
  <si>
    <t xml:space="preserve">    if fadTEXAS_Grant_IY_Pathway in ("2" "3" "4" "5") then</t>
  </si>
  <si>
    <t xml:space="preserve">  do;</t>
  </si>
  <si>
    <t xml:space="preserve">  end;</t>
  </si>
  <si>
    <t>end;</t>
  </si>
  <si>
    <t xml:space="preserve">        if fadyear = "&amp;priorfisyear" then </t>
  </si>
  <si>
    <t xml:space="preserve">    end;</t>
  </si>
  <si>
    <t xml:space="preserve">    do;</t>
  </si>
  <si>
    <t xml:space="preserve"> end;</t>
  </si>
  <si>
    <t>set fadIYRY;</t>
  </si>
  <si>
    <t>data cbm&amp;fisyy (keep=stufice cbmfice stussn stufname stulname);</t>
  </si>
  <si>
    <t xml:space="preserve">  set iaidata.sasstu&amp;fisyy;</t>
  </si>
  <si>
    <t>/* NHMCCD*/if stufice in ("011145" "000717" "000719" "000720" "000721" "000722" "000821") then cbmfice="011145"; else</t>
  </si>
  <si>
    <t>/*Brazosport*/if stufice in ("007287" "007857") then cbmfice="007287"; else</t>
  </si>
  <si>
    <t>/*TCCD*/if stufice in ("003626" "000326" "008899" "008900" "008901" "010964") then cbmfice="003626"; else</t>
  </si>
  <si>
    <t>/*HCJCD*/if stufice in ("003574" "000574" "103574") then cbmfice="003574"; else</t>
  </si>
  <si>
    <t>/*SJCD*/if stufice in ("003609" "000090" "003609" "012713" "029137" "000090") then cbmfice="003609"; else</t>
  </si>
  <si>
    <t>/*DCCCD*/if stufice in ("009331" "003561" "008503" "008504" "008510" "020774" "021002" "004453") then cbmfice="003561"; else</t>
  </si>
  <si>
    <t>/*SUL Ross*/ if stufice in ("000020" "003625") then cbmfice = "003625"; else</t>
  </si>
  <si>
    <t>/*UTHSC Houston*/if stufice in ("000201" "011618" "004951") then cbmfice = "004951"; else</t>
  </si>
  <si>
    <t>/*UTHSC San Antonio*/ if stufice in ("000302" "000303" "000040" "003659") then stufice = "003659"; else</t>
  </si>
  <si>
    <t>/*San Antonio College*/ if stufice in ("003607" "009163") then cbmfice = "009163"; else</t>
  </si>
  <si>
    <t>/*UTMB Galveston*/ if stufice in ("000402" "004952" "104952" "000403") then cbmfice = "004952"; else</t>
  </si>
  <si>
    <t>/*TAMUBCD*/ if stufice in ("000405" "000089" "004948") then cbmfice = "004948"; else</t>
  </si>
  <si>
    <t>/*TTHSC*/ if stufice in ("000413" "000412" "010674" "110674") then cbmfice = "010674"; else</t>
  </si>
  <si>
    <t>/*UTSWMC*/ if stufice in ("000030" "010019") then cbmfice = "010019"; else</t>
  </si>
  <si>
    <t>/*UNTHSC*/ if stufice in ("009768" "000130") then cbmfice="009768"; else</t>
  </si>
  <si>
    <t xml:space="preserve">/*UT-Brownsville to RGV*/ if stufice="030646" then cbmfice = "003599"; else </t>
  </si>
  <si>
    <t xml:space="preserve">/*UNT-Dallas (submitted CBM001 under FICE 113594 from Fall 2009 until Summer 2014)*/ if stufice="113594" then cbmfice = "042421"; else </t>
  </si>
  <si>
    <t xml:space="preserve">/*TAMU-Central Tx (submitted CBM001 under FICE 103631 from Fall 2009 until Summer 2014)*/ if stufice="103631" then cbmfice = "042295"; </t>
  </si>
  <si>
    <t>else cbmfice=stufice;</t>
  </si>
  <si>
    <t>if stuinvssn="0" then stukey= stussn ||"000000";</t>
  </si>
  <si>
    <t>else stukey= stussn || cbmfice ;</t>
  </si>
  <si>
    <t>proc sort data=cbm&amp;fisyy nodupkey;</t>
  </si>
  <si>
    <t>by stussn cbmfice;</t>
  </si>
  <si>
    <t>*TAKE OUT DUPLICATE SOCIALS AND JUST EXTRACT UNT-DALLAS AND TAMU-CENTRAL TEXAS;</t>
  </si>
  <si>
    <t>proc sort data=cbm&amp;fisyy nodup out=UNTD_TAMUC&amp;&amp;fisyy  (drop=stufice)  ;</t>
  </si>
  <si>
    <t xml:space="preserve">    by stussn cbmfice;</t>
  </si>
  <si>
    <t>*******************************************</t>
  </si>
  <si>
    <t>*MERGE FAD DATA WITH SOCIALS THAT SHOW THEY WERE ENROLLED AT UNT-DALLAS AND TAMU-CENTRAL TEXAS;</t>
  </si>
  <si>
    <t>data fads_name&amp;fisyy /* (drop=fadtexgrant stufisyear fadfice) */;</t>
  </si>
  <si>
    <t xml:space="preserve">  UNTD_TAMUC&amp;fisyy (in=b rename=(stussn=ssn));</t>
  </si>
  <si>
    <t xml:space="preserve">  by ssn;</t>
  </si>
  <si>
    <t xml:space="preserve">  if a;</t>
  </si>
  <si>
    <t xml:space="preserve">  run;</t>
  </si>
  <si>
    <t>proc sort data=fads_name&amp;fisyy;</t>
  </si>
  <si>
    <t>by ssn;</t>
  </si>
  <si>
    <t>*USE THIS TO ONLY REPLACE THE FICE CODES FOR THE MAIN CAMPUS USED IN FADS WITH UNT-DALLAS AND TAMU-CENTRAL TEXAS CAMPUS FICE CODES;</t>
  </si>
  <si>
    <t>set fads_name&amp;fisyy;</t>
  </si>
  <si>
    <t>if cbmfice="042421" and stufice="003594" then final_fice = cbmfice; else</t>
  </si>
  <si>
    <t>if cbmfice="042295" and stufice="003631" then final_fice = cbmfice; else</t>
  </si>
  <si>
    <t>final_fice=stufice;</t>
  </si>
  <si>
    <t xml:space="preserve">/*UT-Brownsville to RGV*/ if stufice="030646" then stufice = "003599"; else </t>
  </si>
  <si>
    <t>data fads_final;</t>
  </si>
  <si>
    <t>proc sort data=fads_final;</t>
  </si>
  <si>
    <t>by final_fice  ;</t>
  </si>
  <si>
    <t xml:space="preserve">   end;</t>
  </si>
  <si>
    <t xml:space="preserve">     end;</t>
  </si>
  <si>
    <t>data work.ficetable (keep=fice inst_type inst_name ficeinst);</t>
  </si>
  <si>
    <t>set edcprod.inst ;</t>
  </si>
  <si>
    <t>fice=fice_code;</t>
  </si>
  <si>
    <t>ficeinst = fice_code || " " || inst_name;</t>
  </si>
  <si>
    <t>proc sort data=work.ficetable;</t>
  </si>
  <si>
    <t>by fice;</t>
  </si>
  <si>
    <t xml:space="preserve">       ficetable (in=b);</t>
  </si>
  <si>
    <t>if a;</t>
  </si>
  <si>
    <t>by ficeinst;</t>
  </si>
  <si>
    <t>options missing='0' nonumber nodate;</t>
  </si>
  <si>
    <t xml:space="preserve">   </t>
  </si>
  <si>
    <t xml:space="preserve">   class ficeinst;</t>
  </si>
  <si>
    <t xml:space="preserve">   keylabel n=' ' sum=' ' pctsum=' ' all='Total';</t>
  </si>
  <si>
    <t xml:space="preserve">   table ficeinst=" "   all, </t>
  </si>
  <si>
    <t xml:space="preserve">     </t>
  </si>
  <si>
    <t xml:space="preserve">        </t>
  </si>
  <si>
    <t xml:space="preserve">       /box=" ";</t>
  </si>
  <si>
    <t xml:space="preserve">    title1 "NRM Phase 3";</t>
  </si>
  <si>
    <t>footnote1 "Source: THECB FADS";</t>
  </si>
  <si>
    <t xml:space="preserve">/* </t>
  </si>
  <si>
    <t>1. Retrieved FADS FY13-17 to determine FY17 IY RY where Texas Grant (FADS field 68)  &gt; 0</t>
  </si>
  <si>
    <t xml:space="preserve">    Created fadTexas_grant_IY_Pathway since is had not existed until FY18 and set to value "0"</t>
  </si>
  <si>
    <t>2. Retrieved FADS FY18 Reporting Cycle 3 where Texas Grant (FADS field 68)  &gt; 0</t>
  </si>
  <si>
    <t>4.  If FY18 and Texas grant IY Pathway (FADS field 72)  in 2,3,4 or 5 set FY18 as inital year.</t>
  </si>
  <si>
    <t>6.  Avg. TX Grant award is the average amount of Texas Grant (FADS field 68) awarded (column H)</t>
  </si>
  <si>
    <t>ods html close;</t>
  </si>
  <si>
    <t>/* allocation year is fisyear + 2 */</t>
  </si>
  <si>
    <t>%let prevfisyear=%eval(&amp;fisyear - 1);</t>
  </si>
  <si>
    <t>%let nextfisyear=%eval(&amp;fisyear + 1);</t>
  </si>
  <si>
    <t>%let prevfisyy=%eval(%substr(&amp;prevfisyear,3,2));</t>
  </si>
  <si>
    <t>%let fisyy=%eval(%substr(&amp;fisyear,3,2));</t>
  </si>
  <si>
    <t>%let nextfisyy=%eval(%substr(&amp;nextfisyear,3,2));</t>
  </si>
  <si>
    <t>%let capamount=5430;</t>
  </si>
  <si>
    <t xml:space="preserve">*UNT-Dallas and TAMU-Central Texas did not report as a separate campus until FADS 2015.  So, we used the CBM001 and matched their SSNs to the FADS, </t>
  </si>
  <si>
    <t>then replaced the FICE used in FADS with the FICE used in the CBM001 in order to show them as a separate campus.  Then created a new FADS file for</t>
  </si>
  <si>
    <t xml:space="preserve">each year that includes them as a separate campus to run the cohorts******USE THIS FILE TO MAKE YOUR FADS FILE THAT IS TO BE USED TO MERGE WITH ALL </t>
  </si>
  <si>
    <t>DATA FOR ALL COHORTS;</t>
  </si>
  <si>
    <t>*students with bacc;</t>
  </si>
  <si>
    <t>data allgrads ;</t>
  </si>
  <si>
    <t xml:space="preserve">  set iaidata.sasgrad iaidata.sasgradp ;</t>
  </si>
  <si>
    <t xml:space="preserve"> *convert fice codes to match the FADS. These are just the CTCs;</t>
  </si>
  <si>
    <t>/* NHMCCD*/if gradfice in ("011145" "000717" "000719" "000720" "000721" "000722" "000821") then gradfice="011145"; else</t>
  </si>
  <si>
    <t>/*Brazosport*/if gradfice in ("007287" "007857") then gradfice="007287"; else</t>
  </si>
  <si>
    <t>/*TCCD*/if gradfice in ("003626" "000326" "008899" "008900" "008901" "010964") then gradfice="003626"; else</t>
  </si>
  <si>
    <t>/*HCJCD*/if gradfice in ("003574" "000574" "103574") then gradfice="003574"; else</t>
  </si>
  <si>
    <t>/*SJCD*/if gradfice in ("003609" "000090" "003609" "012713" "029137" "000090") then gradfice="003609"; else</t>
  </si>
  <si>
    <t>/*DCCCD*/if gradfice in ("009331" "003561" "008503" "008504" "008510" "020774" "021002" "004453") then gradfice="003561"; else</t>
  </si>
  <si>
    <t>/*SUL Ross*/ if gradfice in ("000020" "003625") then gradfice = "003625"; else</t>
  </si>
  <si>
    <t>/*UTHSC Houston*/if gradfice in ("000201" "011618" "004951") then gradfice = "004951"; else</t>
  </si>
  <si>
    <t>/*UTHSC San Antonio*/ if gradfice in ("000302" "000303" "000040" "003659") then gradfice = "003659"; else</t>
  </si>
  <si>
    <t>/*San Antonio College*/ if gradfice in ("003607" "009163") then gradfice = "009163"; else</t>
  </si>
  <si>
    <t>/*UTMB Galveston*/ if gradfice in ("000402" "004952" "104952" "000403") then gradfice = "004952"; else</t>
  </si>
  <si>
    <t>/*TAMUBCD*/ if gradfice in ("000405" "000089" "004948") then gradfice = "004948"; else</t>
  </si>
  <si>
    <t>/*TTHSC*/ if gradfice in ("000413" "000412" "010674" "110674") then gradfice = "010674"; else</t>
  </si>
  <si>
    <t>/*UTSWMC*/ if gradfice in ("000030" "010019") then gradfice = "010019"; else</t>
  </si>
  <si>
    <t>/*UNTHSC*/ if gradfice in ("009768" "000130") then gradfice="009768"; else</t>
  </si>
  <si>
    <t xml:space="preserve">/*UNT-Dallas (submitted CBM001 under FICE 113594 from Fall 2009 until Summer 2014)*/ if gradgradfice="113594" then gradfice = "042421"; else </t>
  </si>
  <si>
    <t>/* UT Browsville - UT RGV */ if gradfice="030646" then gradfice = "003599";</t>
  </si>
  <si>
    <t>else gradfice=gradfice;</t>
  </si>
  <si>
    <t xml:space="preserve">      if gradinvssn="1" then stukey=gradssn||gradfice;</t>
  </si>
  <si>
    <t xml:space="preserve">      else stukey=gradssn||"000000";</t>
  </si>
  <si>
    <t>proc sort data=allgrads nodupkey;</t>
  </si>
  <si>
    <t xml:space="preserve">  by stukey;</t>
  </si>
  <si>
    <t>*extract fad records;</t>
  </si>
  <si>
    <t>data fad15 (keep= stukey fadfice fadyear fadssn texgrant fadtexgrant fadclass fadresflag fadenrstat fadneedanalysis fadefc9 efc9);</t>
  </si>
  <si>
    <t>set iaidata.sasfad&amp;fisyy;</t>
  </si>
  <si>
    <t>where fadreportingcycle = "3";</t>
  </si>
  <si>
    <t>/*UNTHSC*/ if fadfice="103631" then stufice = "042295"; else</t>
  </si>
  <si>
    <t>/* UT Browsville - UT RGV */ if fadfice="030646" then stufice = "003599";</t>
  </si>
  <si>
    <t xml:space="preserve">      else stukey=fadssn||stufice;</t>
  </si>
  <si>
    <t>texgrant=fadtexgrant+0;</t>
  </si>
  <si>
    <t>efc9=fadefc9+0;</t>
  </si>
  <si>
    <t>proc sort data=fad15;</t>
  </si>
  <si>
    <t>data cbmfad;</t>
  </si>
  <si>
    <t>merge fad15 (in=a rename=(fadssn=ssn))</t>
  </si>
  <si>
    <t xml:space="preserve">        allgrads (in=b );</t>
  </si>
  <si>
    <t xml:space="preserve">        by stukey;</t>
  </si>
  <si>
    <t xml:space="preserve">        if a and not b;</t>
  </si>
  <si>
    <t>data ficetable (keep=fadfice fadtype namelong);</t>
  </si>
  <si>
    <t>set edcprod.edcfad_inst;</t>
  </si>
  <si>
    <t>proc sort data=ficetable;</t>
  </si>
  <si>
    <t>by fadfice;</t>
  </si>
  <si>
    <t>proc sort data=cbmfad;</t>
  </si>
  <si>
    <t>data fad_&amp;fisyy /* (DROP=stufice CBMFICE) */;</t>
  </si>
  <si>
    <t>merge cbmfad (in=a rename=(fadfice=fice))</t>
  </si>
  <si>
    <t xml:space="preserve">      ficetable (in=b rename=(fadfice=fice));</t>
  </si>
  <si>
    <t xml:space="preserve">  by fice;</t>
  </si>
  <si>
    <t xml:space="preserve">*************COHORT 2, STUDENTS FROM FADS AND CBM THAT WERE:       </t>
  </si>
  <si>
    <t xml:space="preserve"> transfer students who completed an assoc degree (from CBM001)</t>
  </si>
  <si>
    <t xml:space="preserve"> 2.  were enrolled as undergraduate students and had not yet received a Bachelor's degree (CBM009)</t>
  </si>
  <si>
    <t xml:space="preserve">     this is pulling in CBM001 undergraduates for public universities, HRI and CTCs</t>
  </si>
  <si>
    <t xml:space="preserve">     3.  were identified as Texas residents (fadresflag=1 or 5) and</t>
  </si>
  <si>
    <t xml:space="preserve">     3.  were enrolled at least 3/4-time (fadenrstat=1 or 2) and</t>
  </si>
  <si>
    <t xml:space="preserve">     4.  filed a FAFSA or TASFA (fadneedanalysis=1) and </t>
  </si>
  <si>
    <t xml:space="preserve">     5.  had a 9-month Expected Family Contribution that was less than or equal to the cap established for TEXAS Grant (fadefc9);</t>
  </si>
  <si>
    <t xml:space="preserve"> **11/2015 - 9-month EFC cap was lte $5088 and fadclass="5" was used to get FTUG</t>
  </si>
  <si>
    <t xml:space="preserve">             **04/2016 - 9-month EFC cap was lte $4800 and used stufttr="000001" from CBM to get FTEF</t>
  </si>
  <si>
    <t>proc sort data=fad_&amp;fisyy;</t>
  </si>
  <si>
    <t>by fice namelong fadyear;</t>
  </si>
  <si>
    <t>data FTEF&amp;fisyy ;</t>
  </si>
  <si>
    <t>set fad_&amp;fisyy;</t>
  </si>
  <si>
    <t>proc sort data=FTEF&amp;fisyy;</t>
  </si>
  <si>
    <t>by fice namelong;</t>
  </si>
  <si>
    <t xml:space="preserve">/* Exel tab 1st Time Fres. Dta frm CBM-FADS */ </t>
  </si>
  <si>
    <t>proc summary data=FTEF&amp;fisyy;</t>
  </si>
  <si>
    <t>var texgrant;</t>
  </si>
  <si>
    <t>output out=cohort2 (drop=_TYPE_) sum=;</t>
  </si>
  <si>
    <t>/* start tab 3 Assoc. Transfer frm FADS */</t>
  </si>
  <si>
    <t>*Associate degrees;</t>
  </si>
  <si>
    <t>data assocgrads (keep=gradfice gradssn stukey gradeth graddegr gradlev gradyear gradtypi gradinvssn);</t>
  </si>
  <si>
    <t xml:space="preserve">   set iaidata.sasgrad&amp;prevfisyy;</t>
  </si>
  <si>
    <t xml:space="preserve">   where (gradtypi="1" and gradlev="1" and graddegr not in ("CER" "CERT") ) or  (gradtypi in ("2" "3" "4" "8") and gradlev="1") /* associates */;</t>
  </si>
  <si>
    <t>/* NHMCCD*/if gradfice in ("011145" "000717" "000719" "000720" "000721" "000722" "000821") then fice="011145"; else</t>
  </si>
  <si>
    <t>/*Brazosport*/if gradfice in ("007287" "007857") then fice="007287"; else</t>
  </si>
  <si>
    <t>/*TCCD*/if gradfice in ("003626" "000326" "008899" "008900" "008901" "010964") then fice="003626"; else</t>
  </si>
  <si>
    <t>/*HCJCD*/if gradfice in ("003574" "000574" "103574") then fice="003574"; else</t>
  </si>
  <si>
    <t>/*SJCD*/if gradfice in ("003609" "000090" "003609" "012713" "029137" "000090") then fice="003609"; else</t>
  </si>
  <si>
    <t>/*DCCCD*/if gradfice in ("009331" "003561" "008503" "008504" "008510" "020774" "021002" "004453") then fice="003561"; else</t>
  </si>
  <si>
    <t>/*SUL Ross*/ if gradfice in ("000020" "003625") then fice = "003625"; else</t>
  </si>
  <si>
    <t>/*UTHSC Houston*/if gradfice in ("000201" "011618" "004951") then fice = "004951"; else</t>
  </si>
  <si>
    <t>/*UTHSC San Antonio*/ if gradfice in ("000302" "000303" "000040" "003659") then fice = "003659"; else</t>
  </si>
  <si>
    <t>/*San Antonio College*/ if gradfice in ("003607" "009163") then fice = "009163"; else</t>
  </si>
  <si>
    <t>/*UTMB Galveston*/ if gradfice in ("000402" "004952" "104952" "000403") then fice = "004952"; else</t>
  </si>
  <si>
    <t>/*TAMUBCD*/ if gradfice in ("000405" "000089" "004948") then fice = "004948"; else</t>
  </si>
  <si>
    <t>/*TTHSC*/ if gradfice in ("000413" "000412" "010674" "110674") then fice = "010674"; else</t>
  </si>
  <si>
    <t>/*UTSWMC*/ if gradfice in ("000030" "010019") then fice = "010019"; else</t>
  </si>
  <si>
    <t>/*UNTHSC*/ if gradfice in ("009768" "000130") then fice="009768"; else</t>
  </si>
  <si>
    <t xml:space="preserve">/*UNT-Dallas (submitted CBM001 under FICE 113594 from Fall 2009 until Summer 2014)*/ if gradfice="113594" then fice = "042421"; else </t>
  </si>
  <si>
    <t>/*TAMU-Central Tx (submitted CBM001 under FICE 103631 from Fall 2009 until Summer 2014)*/ if gradfice="103631" then fice = "042295"; else</t>
  </si>
  <si>
    <t>/* UT Browsville - UT RGV */ if gradfice="030646" then fice = "003599";</t>
  </si>
  <si>
    <t>else fice=gradfice;</t>
  </si>
  <si>
    <t>if gradinvssn="1" then stukey=gradssn||fice;</t>
  </si>
  <si>
    <t>proc sort data=assocgrads nodupkey;</t>
  </si>
  <si>
    <t>data baccs ;</t>
  </si>
  <si>
    <t xml:space="preserve">    where ((gradtypi in ("1" "2" "5") and gradlev="2") or (gradtypi in ("3" "8") and gradlev="7") ) and gradyear &lt;=  "&amp;fisyear"  /*  Bacc's */;</t>
  </si>
  <si>
    <t>proc sort data=baccs nodupkey;</t>
  </si>
  <si>
    <t>data cbmcohortnobacc;</t>
  </si>
  <si>
    <t>merge assocgrads (in=a) /*ugrad w/assoc*/</t>
  </si>
  <si>
    <t xml:space="preserve">        baccs (in=b rename=(gradssn=ssn)); /*students with bacc*/</t>
  </si>
  <si>
    <t xml:space="preserve"> run;</t>
  </si>
  <si>
    <t>data fad15;</t>
  </si>
  <si>
    <t>merge cbmcohortnobacc (in=a)</t>
  </si>
  <si>
    <t xml:space="preserve">        fad15 (in=b rename=(fadssn=ssn));</t>
  </si>
  <si>
    <t xml:space="preserve">        if a and b;</t>
  </si>
  <si>
    <t>data angelo (keep=stufice gradfice fadfice fadresflag fadenrstat fadefc9 fadneedanalysis);</t>
  </si>
  <si>
    <t>set cbmfad;</t>
  </si>
  <si>
    <t>where stufice="003541";</t>
  </si>
  <si>
    <t>data fadcohort;</t>
  </si>
  <si>
    <t xml:space="preserve">  set cbmfad;</t>
  </si>
  <si>
    <t xml:space="preserve">    where fadresflag in ("1" "5") and fadenrstat in ("1" "2") and fadXfer_FrstTimeStdnt not in ("      ","000000","000001") and fadclass in ("1" )</t>
  </si>
  <si>
    <t>if stufice="042421" and stufice="003594" then instfice = stufice; else</t>
  </si>
  <si>
    <t>if stufice="042295" and stufice="003631" then instfice = stufice; else</t>
  </si>
  <si>
    <t>instfice=stufice;</t>
  </si>
  <si>
    <t>proc sort data=fadcohort nodupkey;</t>
  </si>
  <si>
    <t>by stukey;</t>
  </si>
  <si>
    <t>proc sort data=fadcohort;</t>
  </si>
  <si>
    <t>by instfice;</t>
  </si>
  <si>
    <t>*Use this to put in the institution names;</t>
  </si>
  <si>
    <t>data ficetable (keep=instfice insttype instname);</t>
  </si>
  <si>
    <t>set iaidata.sasinst;</t>
  </si>
  <si>
    <t>data FAD_15;</t>
  </si>
  <si>
    <t>merge fadcohort(in=a)</t>
  </si>
  <si>
    <t xml:space="preserve">      ficetable (in=b);</t>
  </si>
  <si>
    <t xml:space="preserve">  by instfice;</t>
  </si>
  <si>
    <t>proc sort data=fad_15;</t>
  </si>
  <si>
    <t>by instfice instname ssn;</t>
  </si>
  <si>
    <t>proc summary data=fad_15;</t>
  </si>
  <si>
    <t>var fadefc9;</t>
  </si>
  <si>
    <t>by instfice instname;</t>
  </si>
  <si>
    <t>where insttype in ("1" "5" "6");</t>
  </si>
  <si>
    <t>output out=AssocTrsferFADS (drop=_TYPE_) sum=;</t>
  </si>
  <si>
    <t>data angelo;</t>
  </si>
  <si>
    <t>set fad_15;</t>
  </si>
  <si>
    <t>where instfice="003541";</t>
  </si>
  <si>
    <t>%let fisyr=%eval(&amp;allocationyr - 2);;</t>
  </si>
  <si>
    <t>%let nextfisyear=%eval(&amp;fisyr + 1);</t>
  </si>
  <si>
    <t>%put _all_;</t>
  </si>
  <si>
    <t>data fadhistory (keep=stukey stufice fadyear);</t>
  </si>
  <si>
    <t>set iaidata.fad1997&amp;fisyr;</t>
  </si>
  <si>
    <t>where fadtexgrant2 &gt; 0;</t>
  </si>
  <si>
    <t>format stufice $6.;</t>
  </si>
  <si>
    <t>proc sort data=fadhistory ;</t>
  </si>
  <si>
    <t>data teogiy;</t>
  </si>
  <si>
    <t>set fadhistory;</t>
  </si>
  <si>
    <t>if first.stukey;</t>
  </si>
  <si>
    <t>data teog2014IY;</t>
  </si>
  <si>
    <t>set teogiy;</t>
  </si>
  <si>
    <t>where fadyear ge "&amp;PRIORFISYEAR4";</t>
  </si>
  <si>
    <t>/* Get FADS Information for qualifying students */</t>
  </si>
  <si>
    <t xml:space="preserve">data work.fad&amp;fisyy (keep= stufice fadinsttype stufice fadyear fadssn stukey stufice fadtexgrant  fadtexgrant2  fadclass fadresflag    fadefc9 </t>
  </si>
  <si>
    <t xml:space="preserve">                     fadcost);</t>
  </si>
  <si>
    <t xml:space="preserve">where /* fadtexgrant2 &gt; 0 and */ fadresflag in ("1" "5") and fadenrstat in ("1" "2") </t>
  </si>
  <si>
    <t>proc sort data=work.fad&amp;fisyy nodupkey;</t>
  </si>
  <si>
    <t>merge work.fad&amp;fisyy (in=a)</t>
  </si>
  <si>
    <t xml:space="preserve">      teog2014IY (in=b);</t>
  </si>
  <si>
    <t>if a and b;</t>
  </si>
  <si>
    <t xml:space="preserve">/* Collect students grade form Community College/State from the CBM00S it has hours and grade points. We do not want deved courses </t>
  </si>
  <si>
    <t>included per Julie */</t>
  </si>
  <si>
    <t>data CBM00SJr (keep=tsifice tsissn tsischatt ssgrade sspoints tsiinvssn);</t>
  </si>
  <si>
    <t>set iaidata.sasschedjr&amp;PRIORFISYY4 iaidata.sasschedjr&amp;PRIORFISYY3 iaidata.sasschedjr&amp;PRIORFISYY2 iaidata.sasschedjr&amp;PRIORFISYY iaidata.sasschedjr&amp;FISYY;</t>
  </si>
  <si>
    <t>rename ssfice=tsifice ssSSN=tsissn sssch=tsischatt ssinvssn=tsiinvssn;</t>
  </si>
  <si>
    <t>where substr(sscip,1,2) not in ("32");</t>
  </si>
  <si>
    <t xml:space="preserve">/* Collect students grade form University/HRI  from the CBM00S it has hours and grade points. We do not want deved courses </t>
  </si>
  <si>
    <t>data CBM00SSr (keep=tsifice tsissn tsischatt ssgrade sspoints tsiinvssn);</t>
  </si>
  <si>
    <t>set iaidata.sasschedjr&amp;PRIORFISYY4 iaidata.sasschedjr&amp;PRIORFISYY3 iaidata.sasschedsr&amp;PRIORFISYY2 iaidata.sasschedsr&amp;PRIORFISYY iaidata.sasschedsr&amp;FISYY;</t>
  </si>
  <si>
    <t>Combine the Jr. and Sr. 00S</t>
  </si>
  <si>
    <t>They now allow insts to report 3.75 hours. We are creating tsischatt to match the field name on the CBM002,</t>
  </si>
  <si>
    <t>but down the road when all is coming from CBM00S, we can call this something more</t>
  </si>
  <si>
    <t>appropriate like completehrs. For GPA calculation we are using grades A-F per Julie;</t>
  </si>
  <si>
    <t>data CBM00Scombo (keep=stufice tsissn tsischatt tsigp key);</t>
  </si>
  <si>
    <t>set CBM00SJr CBM00SSr;</t>
  </si>
  <si>
    <t>format tsigp 5.2;</t>
  </si>
  <si>
    <t>where ssgrade in ("1" "2" "3" "4" "5");</t>
  </si>
  <si>
    <t>tsigp=tsischatt*sspoints;</t>
  </si>
  <si>
    <t>/* NHMCCD*/if tsifice in ("011145" "000717" "000719" "000720" "000721" "000722" "000821") then stufice="011145"; else</t>
  </si>
  <si>
    <t>/*Brazosport*/if tsifice in ("007287" "007857") then stufice="007287"; else</t>
  </si>
  <si>
    <t>/*TCCD*/if tsifice in ("003626" "000326" "008899" "008900" "008901" "010964") then stufice="003626"; else</t>
  </si>
  <si>
    <t>/*HCJCD*/if tsifice in ("003574" "000574" "103574") then stufice="003574"; else</t>
  </si>
  <si>
    <t>/*SJCD*/if tsifice in ("003609" "000090" "003609" "012713" "029137" "000090") then stufice="003609"; else</t>
  </si>
  <si>
    <t>/*DCCCD*/if tsifice in ("009331" "003561" "008503" "008504" "008510" "020774" "021002" "004453") then stufice="003561"; else</t>
  </si>
  <si>
    <t>/*SUL Ross*/ if tsifice in ("000020" "003625") then stufice = "003625"; else</t>
  </si>
  <si>
    <t>/*UTHSC Houston*/if tsifice in ("000201" "011618" "004951") then stufice = "004951"; else</t>
  </si>
  <si>
    <t>/*UTHSC San Antonio*/ if tsifice in ("000302" "000303" "000040" "003659") then stufice = "003659"; else</t>
  </si>
  <si>
    <t>/*San Antonio College*/ if tsifice in ("003607" "009163") then stufice = "009163"; else</t>
  </si>
  <si>
    <t>/*UTMB Galveston*/ if tsifice in ("000402" "004952" "104952" "000403") then stufice = "004952"; else</t>
  </si>
  <si>
    <t>/*TAMUBCD*/ if tsifice in ("000405" "000089" "004948") then stufice = "004948"; else</t>
  </si>
  <si>
    <t>/*TTHSC*/ if tsifice in ("000413" "000412" "010674" "110674") then stufice = "010674"; else</t>
  </si>
  <si>
    <t>/*UTSWMC*/ if tsifice in ("000030" "010019") then stufice = "010019"; else</t>
  </si>
  <si>
    <t>/*UNTHSC*/ if tsifice in ("009768" "000130") then stufice="009768"; else</t>
  </si>
  <si>
    <t xml:space="preserve">/*UT-Brownsville to RGV*/ if tsifice="030646" then stufice = "003599"; else </t>
  </si>
  <si>
    <t xml:space="preserve">/*UNT-Dallas (submitted CBM001 under FICE 113594 from Fall 2009 until Summer 2014)*/ if tsifice="113594" then stufice = "042421"; else </t>
  </si>
  <si>
    <t xml:space="preserve">/*TAMU-Central Tx (submitted CBM001 under FICE 103631 from Fall 2009 until Summer 2014)*/ if tsifice="103631" then stufice = "042295"; </t>
  </si>
  <si>
    <t>else stufice=tsifice;</t>
  </si>
  <si>
    <t>if tsiinvssn="1" then key=tsissn||stufice;</t>
  </si>
  <si>
    <t xml:space="preserve">      else key=tsissn||"000000";</t>
  </si>
  <si>
    <t>/* they want to count all hours from every institution. For example if a student was slotted</t>
  </si>
  <si>
    <t>at UT as inst of enrollment, but also took hours at ACC, the hours at ACC will also be</t>
  </si>
  <si>
    <t xml:space="preserve">included in the GPA calculation per Susan. Hours reported on the cbm002 are suppose to </t>
  </si>
  <si>
    <t>be college level only</t>
  </si>
  <si>
    <t>proc summary data=CBM00Scombo nway;</t>
  </si>
  <si>
    <t>class key tsissn;</t>
  </si>
  <si>
    <t>var tsischatt tsigp;</t>
  </si>
  <si>
    <t>output out=stotals sum=;</t>
  </si>
  <si>
    <t>data stotalssch24;</t>
  </si>
  <si>
    <t>set stotals;</t>
  </si>
  <si>
    <t>where tsischatt &gt;= 24;</t>
  </si>
  <si>
    <t>*calculate GPA. set the grouping order based on janets layout. There shouldn't be anyone in</t>
  </si>
  <si>
    <t>group 6. Only calculate a GPA for those who were enrolled on the CBM001. Those few who matched</t>
  </si>
  <si>
    <t>to the CBM002 but not the CBM001 will be ingnored. flag those who enrolled with deved hours;</t>
  </si>
  <si>
    <t>data CBMGPA;</t>
  </si>
  <si>
    <t>set stotalssch24;</t>
  </si>
  <si>
    <t>format gpa 4.2;</t>
  </si>
  <si>
    <t>if tsigp=0 and tsischatt&gt;0 then gpa=round((tsigp/tsischatt),.01); else</t>
  </si>
  <si>
    <t>if tsigp&gt;0 and tsischatt&gt;0 then gpa=round((tsigp/tsischatt),.01); else</t>
  </si>
  <si>
    <t>gpa=5.00;</t>
  </si>
  <si>
    <t>data CBMGPA25;</t>
  </si>
  <si>
    <t>set CBMGPA;</t>
  </si>
  <si>
    <t xml:space="preserve">  where gpa &gt;= 2.5;</t>
  </si>
  <si>
    <t>data fadcohort25; /* students with initial TEOG, meets requirements and a GPA ge 2.5 */</t>
  </si>
  <si>
    <t>merge fadcohort (in=a )</t>
  </si>
  <si>
    <t xml:space="preserve">        CBMGPA25 (in=b rename=(key=stukey));</t>
  </si>
  <si>
    <t>/*--------------------------------------------------------------------------------------------- */</t>
  </si>
  <si>
    <t xml:space="preserve">                                   </t>
  </si>
  <si>
    <t>data allgrads (keep=stufice gradinvssn gradssn stukey gradtypi gradlev gradyear);</t>
  </si>
  <si>
    <t xml:space="preserve">  set  /* reyna.sasgrad  reyna.sasgradp  */ iaidata.sasgrad  iaidata.sasgradp  ;</t>
  </si>
  <si>
    <t xml:space="preserve">    where ((gradtypi in ("1" "2" "5") and gradlev="2") or (gradtypi in ("3" "8") and gradlev="7"))  and gradyear le "&amp;fisyr" /* Bacc's */;</t>
  </si>
  <si>
    <t>/* NHMCCD*/if gradfice in ("011145" "000717" "000719" "000720" "000721" "000722" "000821") then stufice="011145"; else</t>
  </si>
  <si>
    <t>/*Brazosport*/if gradfice in ("007287" "007857") then stufice="007287"; else</t>
  </si>
  <si>
    <t>/*TCCD*/if gradfice in ("003626" "000326" "008899" "008900" "008901" "010964") then stufice="003626"; else</t>
  </si>
  <si>
    <t>/*HCJCD*/if gradfice in ("003574" "000574" "103574") then stufice="003574"; else</t>
  </si>
  <si>
    <t>/*SJCD*/if gradfice in ("003609" "000090" "003609" "012713" "029137" "000090") then stufice="003609"; else</t>
  </si>
  <si>
    <t>/*DCCCD*/if gradfice in ("009331" "003561" "008503" "008504" "008510" "020774" "021002" "004453") then stufice="003561"; else</t>
  </si>
  <si>
    <t>/*SUL Ross*/ if gradfice in ("000020" "003625") then stufice = "003625"; else</t>
  </si>
  <si>
    <t>/*UTHSC Houston*/if gradfice in ("000201" "011618" "004951") then stufice = "004951"; else</t>
  </si>
  <si>
    <t>/*UTHSC San Antonio*/ if gradfice in ("000302" "000303" "000040" "003659") then stufice = "003659"; else</t>
  </si>
  <si>
    <t>/*San Antonio College*/ if gradfice in ("003607" "009163") then stufice = "009163"; else</t>
  </si>
  <si>
    <t>/*UTMB Galveston*/ if gradfice in ("000402" "004952" "104952" "000403") then stufice = "004952"; else</t>
  </si>
  <si>
    <t>/*TAMUBCD*/ if gradfice in ("000405" "000089" "004948") then stufice = "004948"; else</t>
  </si>
  <si>
    <t>/*TTHSC*/ if gradfice in ("000413" "000412" "010674" "110674") then stufice = "010674"; else</t>
  </si>
  <si>
    <t>/*UTSWMC*/ if gradfice in ("000030" "010019") then stufice = "010019"; else</t>
  </si>
  <si>
    <t>/*UNTHSC*/ if gradfice in ("009768" "000130") then stufice="009768"; else</t>
  </si>
  <si>
    <t xml:space="preserve">/*UT-Brownsville to RGV*/ if gradfice="030646" then stufice = "003599"; else </t>
  </si>
  <si>
    <t xml:space="preserve">/*UNT-Dallas (submitted CBM001 under FICE 113594 from Fall 2009 until Summer 2014)*/ if gradfice="113594" then stufice = "042421"; else </t>
  </si>
  <si>
    <t xml:space="preserve">/*TAMU-Central Tx (submitted CBM001 under FICE 103631 from Fall 2009 until Summer 2014)*/ if gradfice="103631" then stufice = "042295"; </t>
  </si>
  <si>
    <t>else stufice=gradfice;</t>
  </si>
  <si>
    <t xml:space="preserve">      if gradinvssn="1" then stukey=gradssn||stufice;</t>
  </si>
  <si>
    <t>proc sort data=work.allgrads nodupkey;</t>
  </si>
  <si>
    <t>data fadcohortnobacc; /* students with initial TEOG, meets requirements, a GPA ge 2.5 and no Bacc degree */</t>
  </si>
  <si>
    <t>merge fadcohort25 (in=a )</t>
  </si>
  <si>
    <t xml:space="preserve">        work.allgrads (in=b );</t>
  </si>
  <si>
    <t>/* get transfer students */</t>
  </si>
  <si>
    <t>data work.transfers (keep=stussn stutypi stufice stuyear stufisyear stusem stutotsch stukey stuschdevfunded stuschdevnotfunded  stufttr stutransfer );</t>
  </si>
  <si>
    <t xml:space="preserve">      format stukey $15.;</t>
  </si>
  <si>
    <t xml:space="preserve">      </t>
  </si>
  <si>
    <t xml:space="preserve">     format stufice  $6.;</t>
  </si>
  <si>
    <t xml:space="preserve">     set  iaidata.sasstu&amp;FISYY (drop=stuschhs);</t>
  </si>
  <si>
    <t xml:space="preserve">           where ( (stuyear="&amp;PRIORFISYEAR" and stusem="1" and stuflex=" ") or  (stuyear="&amp;fisyr" and stusem &gt; "1") ) </t>
  </si>
  <si>
    <t xml:space="preserve">               </t>
  </si>
  <si>
    <t xml:space="preserve">         AND</t>
  </si>
  <si>
    <t xml:space="preserve">              /*  transfer  */</t>
  </si>
  <si>
    <t xml:space="preserve">              (  stufttr not in ("      ","000000","000001") );</t>
  </si>
  <si>
    <t>/* NHMCCD*/if stufice in ("011145" "000717" "000719" "000720" "000721" "000722" "000821") then stufice="011145"; else</t>
  </si>
  <si>
    <t>/*Brazosport*/if stufice in ("007287" "007857") then stufice="007287"; else</t>
  </si>
  <si>
    <t>/*TCCD*/if stufice in ("003626" "000326" "008899" "008900" "008901" "010964") then stufice="003626"; else</t>
  </si>
  <si>
    <t>/*HCJCD*/if stufice in ("003574" "000574" "103574") then stufice="003574"; else</t>
  </si>
  <si>
    <t>/*SJCD*/if stufice in ("003609" "000090" "003609" "012713" "029137" "000090") then stufice="003609"; else</t>
  </si>
  <si>
    <t>/*DCCCD*/if stufice in ("009331" "003561" "008503" "008504" "008510" "020774" "021002" "004453") then stufice="003561"; else</t>
  </si>
  <si>
    <t>/*SUL Ross*/ if stufice in ("000020" "003625") then stufice = "003625"; else</t>
  </si>
  <si>
    <t>/*UTHSC Houston*/if stufice in ("000201" "011618" "004951") then stufice = "004951"; else</t>
  </si>
  <si>
    <t>/*San Antonio College*/ if stufice in ("003607" "009163") then stufice = "009163"; else</t>
  </si>
  <si>
    <t>/*UTMB Galveston*/ if stufice in ("000402" "004952" "104952" "000403") then stufice = "004952"; else</t>
  </si>
  <si>
    <t>/*TAMUBCD*/ if stufice in ("000405" "000089" "004948") then stufice = "004948"; else</t>
  </si>
  <si>
    <t>/*TTHSC*/ if stufice in ("000413" "000412" "010674" "110674") then stufice = "010674"; else</t>
  </si>
  <si>
    <t>/*UTSWMC*/ if stufice in ("000030" "010019") then stufice = "010019"; else</t>
  </si>
  <si>
    <t>/*UNTHSC*/ if stufice in ("009768" "000130") then stufice="009768"; else</t>
  </si>
  <si>
    <t xml:space="preserve">/*UNT-Dallas (submitted CBM001 under FICE 113594 from Fall 2009 until Summer 2014)*/ if stufice="113594" then stufice = "042421"; else </t>
  </si>
  <si>
    <t xml:space="preserve">/*TAMU-Central Tx (submitted CBM001 under FICE 103631 from Fall 2009 until Summer 2014)*/ if stufice="103631" then stufice = "042295"; </t>
  </si>
  <si>
    <t>else stufice=stufice;</t>
  </si>
  <si>
    <t xml:space="preserve">      if stuinvssn="1" then stukey=stussn||stufice;</t>
  </si>
  <si>
    <t xml:space="preserve">      else stukey=stussn||"000000";</t>
  </si>
  <si>
    <t xml:space="preserve">      if stuftug = '1' and stuclass = '1'</t>
  </si>
  <si>
    <t xml:space="preserve">        then stufrosh = '1';</t>
  </si>
  <si>
    <t xml:space="preserve">      else</t>
  </si>
  <si>
    <t xml:space="preserve">        stufrosh = '0';</t>
  </si>
  <si>
    <t xml:space="preserve">    if stufttr not in ("      ","000000","000001")</t>
  </si>
  <si>
    <t xml:space="preserve">        then stutransfer = '1';</t>
  </si>
  <si>
    <t xml:space="preserve">        stutransfer = '0';</t>
  </si>
  <si>
    <t>proc sort data=work.transfers nodupkey;</t>
  </si>
  <si>
    <t>data Finalcohort; /* students with initial TEOG, meets requirements, a GPA ge 2.5 , no Bacc degree  and transfer student */</t>
  </si>
  <si>
    <t>merge fadcohortnobacc (in=a)</t>
  </si>
  <si>
    <t xml:space="preserve">        work.transfers (in=b);</t>
  </si>
  <si>
    <t>proc sort data=finalcohort;</t>
  </si>
  <si>
    <t>by stufice;</t>
  </si>
  <si>
    <t>data FinalReport;</t>
  </si>
  <si>
    <t xml:space="preserve">  merge finalcohort (in=a rename=(stufice=fice))</t>
  </si>
  <si>
    <t>proc sort data=FinalReport;</t>
  </si>
  <si>
    <t>ods html file="\\thecb-auvfs41\userdoc$\reynavr\my documents\ShebaAlloationPhase3&amp;fisyy..xls" style=minimal;</t>
  </si>
  <si>
    <t>proc tabulate data=FinalReport format=comma14.0 missing;</t>
  </si>
  <si>
    <t xml:space="preserve">     where inst_type in ("1","5"); </t>
  </si>
  <si>
    <t xml:space="preserve">   class ficeinst ;</t>
  </si>
  <si>
    <t xml:space="preserve">   var  fadtexgrant2;</t>
  </si>
  <si>
    <t xml:space="preserve">        fadtexgrant2="Nbr. Of Awards"  *N</t>
  </si>
  <si>
    <t xml:space="preserve">        fadtexgrant2="TEOG Award Amt."  *Sum</t>
  </si>
  <si>
    <t>footnote2 "Initial TEOG award for the Fall 2014 semester or later, has completed at least 24 semester credit hours, and has earned an overall GPA of at least 2.5";</t>
  </si>
  <si>
    <t>footnote3 "Enrolled as undergraduate students and had not yet received a Bachelor’s degree.";</t>
  </si>
  <si>
    <t>footnote4 "Identified as Texas residents*. (FADS Data Element #20 = 1,5)";</t>
  </si>
  <si>
    <t>footnote5 "Enrolled at least 3/4-time and Full-Time. (FADS Data Element #23 = 1,2)";</t>
  </si>
  <si>
    <t>footnote6 "Filed a FAFSA or TASFA. (FADS Data Element #13 = 1)";</t>
  </si>
  <si>
    <t>footnote7 "9-month Expected Family Contribution that was less than or equal to the cap established for TEXAS Grant in the Prior-Prior Year.  (FY&amp;FISYR=&lt;$5,430) (FADS Data Element #21a)";</t>
  </si>
  <si>
    <t>footnote8 "Source: THECB FADS";</t>
  </si>
  <si>
    <t>data test;</t>
  </si>
  <si>
    <t xml:space="preserve">  set finalreport;</t>
  </si>
  <si>
    <t>***Appropriation amount is based on General Appropriations Act, Committee-Substitute House Bill (C.S.H.B) 1, 86th Texas Legislature.</t>
  </si>
  <si>
    <r>
      <t>*</t>
    </r>
    <r>
      <rPr>
        <sz val="11"/>
        <color theme="1"/>
        <rFont val="Tahoma"/>
        <family val="2"/>
      </rPr>
      <t xml:space="preserve">Calculation includes a rounded number  </t>
    </r>
  </si>
  <si>
    <r>
      <rPr>
        <b/>
        <sz val="11"/>
        <color theme="1"/>
        <rFont val="Tahoma"/>
        <family val="2"/>
      </rPr>
      <t>**</t>
    </r>
    <r>
      <rPr>
        <sz val="11"/>
        <color theme="1"/>
        <rFont val="Tahoma"/>
        <family val="2"/>
      </rPr>
      <t>Students included in this count met the basic TEXAS Grant program requirements.</t>
    </r>
  </si>
  <si>
    <t xml:space="preserve">(a) Allocations for Fiscal Year 2017 and Later. 
  (1) The share of funds for each institution eligible to make both initial and continuation awards will equal: 
    (A) the number of Initial Award TEXAS Grant recipients at the institution in the Prior-Prior Year multiplied by the percentage of Initial Award TEXAS Grant recipients in the year prior to the Prior-Prior Year who received a Renewal Award in the Prior-Prior Year; plus the number of Renewal Award TEXAS Grant recipients at the institution in the Prior-Prior Year multiplied by the percentage of Renewal Award TEXAS Grant recipients in the year prior to the Prior-Prior Year who received a Renewal Award in the Prior-Prior Year, multiplied by the institution's average TEXAS Grant award in the Prior-Prior Year, up to the amount of the Target Award for the fiscal year for which allocations are occurring; plus 
    (B) the institution's proportions of the remaining appropriation is based on the sum of the number of students who were reported as a first time enrolling freshman; or an entering undergraduate transfer student who completed an associate's degree within the prior 12 months to enrolling; or an entering undergraduate transfer student who received an Initial TEOG award for the Fall 2014 semester or later, has completed at least 24 semester credit hours, and has earned an overall GPA of at least 2.5 on a four-point scale on all course work previously attempted, and:
      (i) were enrolled as undergraduate students and had not yet received a Bachelor's degree; 
      (ii) were identified as Texas residents; 
      (iii) were enrolled at least 3/4-time; and
      (iv) had a 9-month Expected Family Contribution, calculated using federal methodology, that was less than or equal to the cap established for TEXAS Grant in the Prior-Prior Year. 
  (2) Institutions who are only eligible to make continuation awards will not receive a specific allocation. Those schools will have until August 1, or the first working day thereafter if it falls on a weekend or holiday, to submit for reimbursement any award for a student who is identified as eligible and is awarded a TEXAS Grant. Those awards will be funded through any unencumbered program funds. 
  (3) The TEXAS Grant allocation spreadsheet will be provided to the institutions for review and the institutions will be given 10 working days, beginning the day of the notice's distribution and excluding State holidays, to confirm that the spreadsheet accurately reflects the data they submitted or to advise Board staff of any inaccuracies. </t>
  </si>
  <si>
    <t>% of the IY Share of  Appropriation</t>
  </si>
  <si>
    <t>FY2021 TEXAS Grant Preliminary Allocation</t>
  </si>
  <si>
    <t>FY21 IY Available Funds:</t>
  </si>
  <si>
    <t>FY18 IY # of students who returned as RY in FY19</t>
  </si>
  <si>
    <t>% of FY18 IY who returned as RY in FY19*</t>
  </si>
  <si>
    <t>FY19 IY # of students</t>
  </si>
  <si>
    <t># of FY19 IY students multipied by % of FY18 IY who returned as RY in FY19*</t>
  </si>
  <si>
    <t>FY18 RY # of students who returned as RY in FY19</t>
  </si>
  <si>
    <t>% of FY18 RY who returned as RY in FY19*</t>
  </si>
  <si>
    <t>FY19 RY # of students</t>
  </si>
  <si>
    <t># of FY19 RY multiplied by the % FY18 RY who returned as RY in FY19*</t>
  </si>
  <si>
    <t>FY19 Average Award Amount. Up to Target Awd. Amt.</t>
  </si>
  <si>
    <t>FY21 RY Allocated Amount (RY AGG # multipied by FY19 Avg. Awd. Amt.)</t>
  </si>
  <si>
    <t xml:space="preserve">FY2019 # of First-Time Freshmen** </t>
  </si>
  <si>
    <t>FY2019 # of TEOG Transfers**</t>
  </si>
  <si>
    <t>FY2019 # of Transfers with Assoc. Degree**</t>
  </si>
  <si>
    <t>FY21 IY Allocated Amount*</t>
  </si>
  <si>
    <t>Number of 2019 IY</t>
  </si>
  <si>
    <t>Number of 2019 RY</t>
  </si>
  <si>
    <t>Number of FY18 IY and FY19 RY Same Institution</t>
  </si>
  <si>
    <t>Number of FY18 RY and FY19 RY Same Institution</t>
  </si>
  <si>
    <t>FY19 Average TX Grant Award</t>
  </si>
  <si>
    <t>FY19 Average TX Grant Award Capped at $5,000</t>
  </si>
  <si>
    <t>FY2020 TEXAS Grant data request for Allocations</t>
  </si>
  <si>
    <t>TX Grant_Allocation-Calculations_Prelim_2021</t>
  </si>
  <si>
    <t>TEOG Award Amt.</t>
  </si>
  <si>
    <t>6.  had a 9-month Expected Family Contribution that was less than or equal to the cap established for TEXAS Grant (FAD fadefc9 le $5,609, 9Month EFC Item 37);</t>
  </si>
  <si>
    <t>6.  had a 9-month Expected Family Contribution that was less than or equal to the cap established for TEXAS Grant (fadefc9 le 5,609, 9 Month EFC Itme 37);</t>
  </si>
  <si>
    <t>1. Retrieve all FADS records from 1997 for students who retrived TEOG</t>
  </si>
  <si>
    <t>3. Keep all records for FY2015 and subsequent years</t>
  </si>
  <si>
    <t>4. Retrieve FY19 FADS records where NeedAnalysis (Item 23) = 1 and EFC9 (9 Month EFC-Item 37) LE 5,609 and Residency (Item 36) = 1,5 and Enrollment Status (Item 42) = 1,2</t>
  </si>
  <si>
    <t>%let fisyr=2019;</t>
  </si>
  <si>
    <t>libname reyna '\\thecb-auvfs41\sas\reyna';</t>
  </si>
  <si>
    <t xml:space="preserve">data work.fadall (keep=fadfice fadinsttype stufice fadyear fadssn stukey stufice fadtexgrant  fadtexgrant2  fadclass fadresflag    fadefc9 </t>
  </si>
  <si>
    <t>set iaidata.sasfad&amp;priorfisyy iaidata.sasfad&amp;fisyy ;</t>
  </si>
  <si>
    <t>/*TTHSC*/ if fadfice in ("000413" "000412" "010674" "110674" "000862") then stufice = "010674"; else</t>
  </si>
  <si>
    <t>data angelocurrent;</t>
  </si>
  <si>
    <t>set fadall;</t>
  </si>
  <si>
    <t>where stufice = "003541" and fadyear = "&amp;fisyr";</t>
  </si>
  <si>
    <t>data angeloprevious;</t>
  </si>
  <si>
    <t>where stufice = "003541" and fadyear = "&amp;priorfisyear";</t>
  </si>
  <si>
    <t xml:space="preserve">  by stukey fadyear fadfice;</t>
  </si>
  <si>
    <t xml:space="preserve">                        fadcost fadTEXAS_Grant_IY_Pathway fadTEXAS_Grant_IY_Pathway curriy currry</t>
  </si>
  <si>
    <t xml:space="preserve">                        previy prevry iyrysame ryrysame) ;</t>
  </si>
  <si>
    <t xml:space="preserve">    by stukey fadyear fadfice;</t>
  </si>
  <si>
    <t xml:space="preserve">  format curriy                  3.  </t>
  </si>
  <si>
    <t xml:space="preserve">         currry                  3. </t>
  </si>
  <si>
    <t xml:space="preserve">         previy                  3.</t>
  </si>
  <si>
    <t xml:space="preserve"> prevry</t>
  </si>
  <si>
    <t xml:space="preserve"> iyrysame                3.</t>
  </si>
  <si>
    <t xml:space="preserve"> ryrysame                3.</t>
  </si>
  <si>
    <t xml:space="preserve"> stuiy18                 3.</t>
  </si>
  <si>
    <t xml:space="preserve"> stury18                 3.</t>
  </si>
  <si>
    <t xml:space="preserve"> stury19                 3.</t>
  </si>
  <si>
    <t xml:space="preserve"> firstfice                $char6.</t>
  </si>
  <si>
    <t xml:space="preserve">                  ;</t>
  </si>
  <si>
    <t xml:space="preserve">  Retain curriy currry previy prevry iyrysame ryrysame firstfice stury18 stury19 stuiy18;</t>
  </si>
  <si>
    <t xml:space="preserve">if first.stukey then </t>
  </si>
  <si>
    <t xml:space="preserve">       firstfice = fadfice; </t>
  </si>
  <si>
    <t xml:space="preserve">   stuiy18 = 0;</t>
  </si>
  <si>
    <t xml:space="preserve">   stury18 = 0;</t>
  </si>
  <si>
    <t xml:space="preserve">   stury19 = 0;</t>
  </si>
  <si>
    <t xml:space="preserve">if first.fadyear or first.fadfice then </t>
  </si>
  <si>
    <t xml:space="preserve">      do;</t>
  </si>
  <si>
    <t xml:space="preserve">         curriy = 0;  </t>
  </si>
  <si>
    <t xml:space="preserve">         currry = 0; </t>
  </si>
  <si>
    <t xml:space="preserve">         previy = 0;</t>
  </si>
  <si>
    <t xml:space="preserve">     prevry = 0;</t>
  </si>
  <si>
    <t xml:space="preserve"> iyrysame = 0;</t>
  </si>
  <si>
    <t xml:space="preserve"> ryrysame = 0;</t>
  </si>
  <si>
    <t xml:space="preserve">      curriy = 1;</t>
  </si>
  <si>
    <t xml:space="preserve">                if fadTEXAS_Grant_IY_Pathway = "1" then</t>
  </si>
  <si>
    <t xml:space="preserve">                   do;</t>
  </si>
  <si>
    <t xml:space="preserve">      stury19=1;</t>
  </si>
  <si>
    <t xml:space="preserve">  currry = 1;</t>
  </si>
  <si>
    <t xml:space="preserve">                if fadTEXAS_Grant_IY_Pathway in ("2" "3" "4" "5") then</t>
  </si>
  <si>
    <t xml:space="preserve">     stuiy18 = 1;</t>
  </si>
  <si>
    <t xml:space="preserve">                     previy = 1;</t>
  </si>
  <si>
    <t xml:space="preserve">                    do;</t>
  </si>
  <si>
    <t xml:space="preserve">  stury18 = 1;</t>
  </si>
  <si>
    <t xml:space="preserve">                      prevry = 1;</t>
  </si>
  <si>
    <t xml:space="preserve">  if last.fadyear or last.fadfice or last.stukey then </t>
  </si>
  <si>
    <t xml:space="preserve">    if fadyear = "&amp;priorfisyear" then </t>
  </si>
  <si>
    <t xml:space="preserve">               output;</t>
  </si>
  <si>
    <t xml:space="preserve">    else;</t>
  </si>
  <si>
    <t xml:space="preserve">         if fadyear = "&amp;fisyr" then</t>
  </si>
  <si>
    <t xml:space="preserve">           do;</t>
  </si>
  <si>
    <t xml:space="preserve">             if firstfice = fadfice and stuiy18 = 1 and stury19 = 1 then iyrysame = 1;</t>
  </si>
  <si>
    <t xml:space="preserve">         if firstfice = fadfice and stury18 = 1 and stury19 = 1 then ryrysame = 1;</t>
  </si>
  <si>
    <t xml:space="preserve">         output;</t>
  </si>
  <si>
    <t xml:space="preserve">       end;</t>
  </si>
  <si>
    <t>where /* stufice = "003541" and */ fadyear = "&amp;fisyr";</t>
  </si>
  <si>
    <t>proc sort data=fadIYRY;</t>
  </si>
  <si>
    <t>by stukey fadyear;</t>
  </si>
  <si>
    <t>where /* stufice */ cbmfice in ("042421" "042295" "000862"); *to get only the UNT-Dallas and TAMU-Central Tx Texaas Tech El Paso students;</t>
  </si>
  <si>
    <t>merge fadIYRY (in=a rename=(fadssn=ssn))</t>
  </si>
  <si>
    <t>if cbmfice="000862" and stufice="010674" then final_fice = cbmfice; else</t>
  </si>
  <si>
    <t>data datawithinst;</t>
  </si>
  <si>
    <t xml:space="preserve">  merge fads_final (in=a rename=(final_fice=fice))</t>
  </si>
  <si>
    <t>proc sort data=datawithinst;</t>
  </si>
  <si>
    <t>data report;</t>
  </si>
  <si>
    <t>set datawithinst;</t>
  </si>
  <si>
    <t>format CapAmttotal  8.</t>
  </si>
  <si>
    <t xml:space="preserve">       fadcurrent   8.;</t>
  </si>
  <si>
    <t xml:space="preserve">if fadyear = "&amp;fisyr" then </t>
  </si>
  <si>
    <t xml:space="preserve">    do; </t>
  </si>
  <si>
    <t xml:space="preserve">      fadcurrent = fadtexgrant;</t>
  </si>
  <si>
    <t xml:space="preserve">      if fadtexgrant &gt; 5000 then CapAmttotal=5000; else CapAmttotal=fadtexgrant;</t>
  </si>
  <si>
    <t xml:space="preserve">else </t>
  </si>
  <si>
    <t xml:space="preserve">  CapAmttotal = 0;</t>
  </si>
  <si>
    <t xml:space="preserve">  fadcurrent = 0;</t>
  </si>
  <si>
    <t>set report;</t>
  </si>
  <si>
    <t>ods html file="\\thecb-auvfs41\userdoc$\reynavr\my documents\TabA_V2&amp;fisyy..xls" style=minimal;</t>
  </si>
  <si>
    <t>proc tabulate data=work.report format=comma14.0 missing;</t>
  </si>
  <si>
    <t xml:space="preserve">    where inst_type in ("1" ,"5" );</t>
  </si>
  <si>
    <t xml:space="preserve">   var  curriy currry prevry previy prevry iyrysame ryrysame CapAmttotal fadtexgrant fadcurrent;</t>
  </si>
  <si>
    <t xml:space="preserve">        previy="Number of &amp;priorfisyear IY" *sum</t>
  </si>
  <si>
    <t xml:space="preserve">        prevry="Number of &amp;priorfisyear RY" *sum</t>
  </si>
  <si>
    <t xml:space="preserve">        curriy="Number of &amp;fisyr IY" *sum</t>
  </si>
  <si>
    <t xml:space="preserve">        currry="Number of &amp;fisyr RY" *sum</t>
  </si>
  <si>
    <t>iyrysame="Number of FY&amp;priorfisyy IY and FY&amp;fisyy RY Same Institution" *sum</t>
  </si>
  <si>
    <t>ryrysame="Number of FY&amp;priorfisyy RY and FY&amp;fisyy RY Same Institution" *sum</t>
  </si>
  <si>
    <t xml:space="preserve">        /* CapAmttotal="Total Cap Amount FY&amp;fisyy" *sum=" " */</t>
  </si>
  <si>
    <t>fadcurrent= "Sum Texas Grant Award FY&amp;fisyy" *sum=" "</t>
  </si>
  <si>
    <t>3. Combined FY 13-18</t>
  </si>
  <si>
    <t>4.  If FY18 and Texas grant IY Pathway (FADS field 72)  in 2,3,4 or 5 and student has not received</t>
  </si>
  <si>
    <t xml:space="preserve">    a previous Texas Grant, student is counted in column "Number of 2018 IY".</t>
  </si>
  <si>
    <t>5.  If FY18 and Texas grant IY Pathway (FADS field 72)  in 2,3,4 or 5 student is counted in column "DBIY" as reported by institution.</t>
  </si>
  <si>
    <t>6.  If FY17 or prior, set the first year student received an award as inital year and each consecutive student records as renewal year</t>
  </si>
  <si>
    <t xml:space="preserve">7.  If FY18 Texas Grant IY Pathway (FADS field 72)  equals 1  and student has received a previous Texas Grant, </t>
  </si>
  <si>
    <t xml:space="preserve">    student is counted in Number in 2018 RY.</t>
  </si>
  <si>
    <t>8.  If FY18 and Texas grant IY Pathway (FADS field 72) equals 1 student is counted in column "DBRY" as reported by institution.</t>
  </si>
  <si>
    <t>9.  If FY17 or prior, set the first year student received an award as inital year and each consecutive student records as renewal year</t>
  </si>
  <si>
    <t>10.  Avg. TX Grant award is the average amount of Texas Grant (FADS field 68) awarded (column H)</t>
  </si>
  <si>
    <t>ste Time Fres. Dta from CBM-FADS</t>
  </si>
  <si>
    <t>%let fisyear=2019;</t>
  </si>
  <si>
    <t xml:space="preserve">    where ( (gradtypi in ("1" "2" "5") and gradlev="2") or (gradtypi in ("3" "8") and gradlev="7") )  and gradyear &lt;= "&amp;fisyear"  /* Bacc's */;</t>
  </si>
  <si>
    <t>/*TAMU-Central Tx (submitted CBM001 under FICE 103631 from Fall 2009 until Summer 2014)*/ if gradfice="103631" then gradfice = "042295"; else</t>
  </si>
  <si>
    <t>where fadtype in ("1" "6") and fadclass="5" and fadresflag in ("1" "5") and fadenrstat in ("1" "2") and fadneedanalysis="1" and efc9  le  5609 ;</t>
  </si>
  <si>
    <t xml:space="preserve">       and fadneedanalysis="1" and fadefc9 &lt;= 5609 ;</t>
  </si>
  <si>
    <t>/* TEOG Transfer data from FADS*/</t>
  </si>
  <si>
    <t>%let allocationyr=2021</t>
  </si>
  <si>
    <t xml:space="preserve">       and fadNeedAnalysis = "1" and fadefc9 le 5609 and fadreportingcycle = "3";;</t>
  </si>
  <si>
    <t xml:space="preserve">where inst_type in ("1","5") and fice = "003639" ; </t>
  </si>
  <si>
    <t>FY21 Combined RY and IY Preliminary Allocation Amount</t>
  </si>
  <si>
    <t>Sum of FY21 RY Allocation Amount:</t>
  </si>
  <si>
    <t>22.236.  Allocation and Reallocation of Funds.*</t>
  </si>
  <si>
    <t>*</t>
  </si>
  <si>
    <t>The University of Texas Medical Branch at Galveston</t>
  </si>
  <si>
    <t>Texas A&amp;M Health Science Center</t>
  </si>
  <si>
    <t>Texas Tech Univ. Health Science Center</t>
  </si>
  <si>
    <t xml:space="preserve">The University of Texas Health Science Center  at Houston </t>
  </si>
  <si>
    <t xml:space="preserve">The University of Texas M.D. Anderson Cancer Center </t>
  </si>
  <si>
    <t>The University of Texas Health Science Center at  San Antonio</t>
  </si>
  <si>
    <t>University of North Texas Health Science Center at Forth Worth</t>
  </si>
  <si>
    <t>Texas Tech University Health Sciences Center at El Paso</t>
  </si>
  <si>
    <t>The University of Texas at Permian Basin</t>
  </si>
  <si>
    <t>University of Texas-Rio Grande Valley</t>
  </si>
  <si>
    <t>Nbr. Of Students</t>
  </si>
  <si>
    <t>FY2021 Allocation Calculation - Mathematical Formula</t>
  </si>
  <si>
    <t>Renewal Awards:</t>
  </si>
  <si>
    <t>Initial Awards (each individual institution's percentage of remaining appropriation):</t>
  </si>
  <si>
    <t>FY2021 Appropriation***:</t>
  </si>
  <si>
    <t>Program reduction due to statewide budget reductions:</t>
  </si>
  <si>
    <t>Revised FY 2021 Available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</si>
</sst>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 #,##0_);_(* \(#,##0\);_(* &quot;-&quot;??_);_(@_)"/>
    <numFmt numFmtId="166" formatCode="_(&quot;$&quot;* #,##0_);_(&quot;$&quot;* \(#,##0\);_(&quot;$&quot;* &quot;-&quot;??_);_(@_)"/>
    <numFmt numFmtId="167" formatCode="0.0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color theme="1"/>
      <name val="Arial"/>
      <family val="2"/>
    </font>
    <font>
      <b/>
      <sz val="14"/>
      <name val="Tahoma"/>
      <family val="2"/>
    </font>
    <font>
      <b/>
      <sz val="10"/>
      <color theme="1"/>
      <name val="Tahoma"/>
      <family val="2"/>
    </font>
    <font>
      <sz val="11"/>
      <color theme="1"/>
      <name val="Tahoma"/>
      <family val="2"/>
    </font>
    <font>
      <b/>
      <sz val="11"/>
      <color theme="1"/>
      <name val="Tahoma"/>
      <family val="2"/>
    </font>
    <font>
      <sz val="11"/>
      <name val="Tahoma"/>
      <family val="2"/>
    </font>
    <font>
      <b/>
      <sz val="11"/>
      <color rgb="FFFF0000"/>
      <name val="Tahoma"/>
      <family val="2"/>
    </font>
    <font>
      <b/>
      <sz val="11"/>
      <color theme="5" tint="-0.249977111117893"/>
      <name val="Tahoma"/>
      <family val="2"/>
    </font>
    <font>
      <sz val="12"/>
      <color theme="1"/>
      <name val="Tahoma"/>
      <family val="2"/>
    </font>
    <font>
      <sz val="11"/>
      <color rgb="FFFF0000"/>
      <name val="Arial"/>
      <family val="2"/>
    </font>
    <font>
      <sz val="16"/>
      <color theme="1"/>
      <name val="Calibri"/>
      <family val="2"/>
      <scheme val="minor"/>
    </font>
    <font>
      <sz val="12"/>
      <color theme="1"/>
      <name val="Calibri"/>
      <family val="2"/>
      <scheme val="minor"/>
    </font>
    <font>
      <sz val="14"/>
      <color theme="1"/>
      <name val="Calibri"/>
      <family val="2"/>
      <scheme val="minor"/>
    </font>
    <font>
      <b/>
      <sz val="12"/>
      <color theme="1"/>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medium">
        <color indexed="64"/>
      </top>
      <bottom/>
      <diagonal/>
    </border>
    <border>
      <left/>
      <right/>
      <top/>
      <bottom style="medium">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ck">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18"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xf>
    <xf numFmtId="0" fontId="16" fillId="0" borderId="0" xfId="0" applyFont="1" applyAlignment="1">
      <alignment horizontal="left" vertical="top" wrapText="1"/>
    </xf>
    <xf numFmtId="3" fontId="0" fillId="0" borderId="0" xfId="0" applyNumberFormat="1" applyAlignment="1">
      <alignment horizontal="left" vertical="top" wrapText="1"/>
    </xf>
    <xf numFmtId="0" fontId="0" fillId="0" borderId="0" xfId="0" applyAlignment="1">
      <alignment vertical="top" wrapText="1"/>
    </xf>
    <xf numFmtId="3" fontId="0" fillId="0" borderId="0" xfId="0" applyNumberFormat="1" applyAlignment="1">
      <alignment vertical="top" wrapText="1"/>
    </xf>
    <xf numFmtId="164" fontId="0" fillId="0" borderId="0" xfId="0" applyNumberFormat="1"/>
    <xf numFmtId="3" fontId="0" fillId="0" borderId="0" xfId="0" applyNumberFormat="1"/>
    <xf numFmtId="0" fontId="19" fillId="0" borderId="0" xfId="0" applyFont="1" applyAlignment="1">
      <alignment vertical="top"/>
    </xf>
    <xf numFmtId="0" fontId="19" fillId="0" borderId="0" xfId="0" applyFont="1"/>
    <xf numFmtId="0" fontId="19" fillId="0" borderId="0" xfId="0" applyFont="1" applyAlignment="1">
      <alignment horizontal="center"/>
    </xf>
    <xf numFmtId="164" fontId="16" fillId="0" borderId="0" xfId="0" applyNumberFormat="1" applyFont="1" applyAlignment="1">
      <alignment horizontal="center" wrapText="1"/>
    </xf>
    <xf numFmtId="0" fontId="16" fillId="0" borderId="0" xfId="0" applyFont="1" applyAlignment="1">
      <alignment horizontal="center" wrapText="1"/>
    </xf>
    <xf numFmtId="3" fontId="16" fillId="0" borderId="0" xfId="0" applyNumberFormat="1" applyFont="1" applyAlignment="1">
      <alignment horizontal="center" wrapText="1"/>
    </xf>
    <xf numFmtId="3" fontId="20" fillId="0" borderId="0" xfId="0" applyNumberFormat="1" applyFont="1" applyAlignment="1">
      <alignment horizontal="left" vertical="center"/>
    </xf>
    <xf numFmtId="0" fontId="21" fillId="0" borderId="0" xfId="0" applyFont="1" applyAlignment="1">
      <alignment horizontal="right"/>
    </xf>
    <xf numFmtId="165" fontId="21" fillId="0" borderId="0" xfId="42" applyNumberFormat="1" applyFont="1" applyAlignment="1">
      <alignment horizontal="left"/>
    </xf>
    <xf numFmtId="0" fontId="21" fillId="0" borderId="0" xfId="0" applyFont="1" applyAlignment="1">
      <alignment horizontal="center"/>
    </xf>
    <xf numFmtId="44" fontId="22" fillId="0" borderId="0" xfId="43" applyFont="1" applyAlignment="1">
      <alignment horizontal="left"/>
    </xf>
    <xf numFmtId="0" fontId="22" fillId="0" borderId="0" xfId="0" applyFont="1" applyAlignment="1">
      <alignment horizontal="left"/>
    </xf>
    <xf numFmtId="0" fontId="22" fillId="0" borderId="0" xfId="0" applyFont="1"/>
    <xf numFmtId="0" fontId="22" fillId="0" borderId="0" xfId="0" applyFont="1" applyAlignment="1">
      <alignment horizontal="right"/>
    </xf>
    <xf numFmtId="0" fontId="22" fillId="33" borderId="0" xfId="0" applyFont="1" applyFill="1"/>
    <xf numFmtId="0" fontId="23" fillId="33" borderId="0" xfId="0" applyFont="1" applyFill="1"/>
    <xf numFmtId="0" fontId="23" fillId="34" borderId="0" xfId="0" applyFont="1" applyFill="1"/>
    <xf numFmtId="0" fontId="22" fillId="34" borderId="0" xfId="0" applyFont="1" applyFill="1"/>
    <xf numFmtId="0" fontId="23" fillId="34" borderId="0" xfId="0" applyFont="1" applyFill="1" applyAlignment="1">
      <alignment horizontal="center" wrapText="1"/>
    </xf>
    <xf numFmtId="0" fontId="22" fillId="0" borderId="0" xfId="0" applyFont="1" applyAlignment="1">
      <alignment horizontal="left" wrapText="1"/>
    </xf>
    <xf numFmtId="41" fontId="22" fillId="0" borderId="0" xfId="0" applyNumberFormat="1" applyFont="1" applyAlignment="1">
      <alignment horizontal="left" wrapText="1"/>
    </xf>
    <xf numFmtId="41" fontId="22" fillId="0" borderId="0" xfId="0" applyNumberFormat="1" applyFont="1"/>
    <xf numFmtId="41" fontId="22" fillId="0" borderId="0" xfId="44" applyNumberFormat="1" applyFont="1"/>
    <xf numFmtId="165" fontId="22" fillId="0" borderId="0" xfId="0" applyNumberFormat="1" applyFont="1"/>
    <xf numFmtId="165" fontId="22" fillId="0" borderId="0" xfId="42" applyNumberFormat="1" applyFont="1"/>
    <xf numFmtId="164" fontId="22" fillId="0" borderId="0" xfId="0" applyNumberFormat="1" applyFont="1" applyAlignment="1">
      <alignment horizontal="left"/>
    </xf>
    <xf numFmtId="41" fontId="22" fillId="34" borderId="0" xfId="0" applyNumberFormat="1" applyFont="1" applyFill="1"/>
    <xf numFmtId="41" fontId="23" fillId="34" borderId="0" xfId="0" applyNumberFormat="1" applyFont="1" applyFill="1"/>
    <xf numFmtId="165" fontId="22" fillId="34" borderId="0" xfId="42" applyNumberFormat="1" applyFont="1" applyFill="1"/>
    <xf numFmtId="41" fontId="22" fillId="0" borderId="0" xfId="0" applyNumberFormat="1" applyFont="1" applyAlignment="1">
      <alignment horizontal="left"/>
    </xf>
    <xf numFmtId="165" fontId="24" fillId="0" borderId="0" xfId="42" applyNumberFormat="1" applyFont="1"/>
    <xf numFmtId="0" fontId="24" fillId="0" borderId="0" xfId="0" applyFont="1"/>
    <xf numFmtId="10" fontId="22" fillId="0" borderId="0" xfId="44" applyNumberFormat="1" applyFont="1"/>
    <xf numFmtId="164" fontId="24" fillId="0" borderId="0" xfId="0" applyNumberFormat="1" applyFont="1" applyAlignment="1">
      <alignment horizontal="left" wrapText="1"/>
    </xf>
    <xf numFmtId="41" fontId="24" fillId="0" borderId="0" xfId="0" applyNumberFormat="1" applyFont="1" applyAlignment="1">
      <alignment horizontal="left" wrapText="1"/>
    </xf>
    <xf numFmtId="41" fontId="24" fillId="0" borderId="0" xfId="0" applyNumberFormat="1" applyFont="1"/>
    <xf numFmtId="165" fontId="24" fillId="0" borderId="0" xfId="0" applyNumberFormat="1" applyFont="1"/>
    <xf numFmtId="164" fontId="22" fillId="0" borderId="10" xfId="0" applyNumberFormat="1" applyFont="1" applyBorder="1" applyAlignment="1">
      <alignment horizontal="left"/>
    </xf>
    <xf numFmtId="41" fontId="22" fillId="0" borderId="10" xfId="0" applyNumberFormat="1" applyFont="1" applyBorder="1" applyAlignment="1">
      <alignment horizontal="left"/>
    </xf>
    <xf numFmtId="41" fontId="22" fillId="0" borderId="10" xfId="0" applyNumberFormat="1" applyFont="1" applyBorder="1"/>
    <xf numFmtId="165" fontId="22" fillId="0" borderId="10" xfId="0" applyNumberFormat="1" applyFont="1" applyBorder="1"/>
    <xf numFmtId="165" fontId="22" fillId="0" borderId="10" xfId="42" applyNumberFormat="1" applyFont="1" applyBorder="1"/>
    <xf numFmtId="164" fontId="23" fillId="0" borderId="0" xfId="0" applyNumberFormat="1" applyFont="1" applyAlignment="1">
      <alignment horizontal="right"/>
    </xf>
    <xf numFmtId="0" fontId="23" fillId="0" borderId="0" xfId="0" applyFont="1"/>
    <xf numFmtId="165" fontId="23" fillId="0" borderId="0" xfId="0" applyNumberFormat="1" applyFont="1"/>
    <xf numFmtId="41" fontId="23" fillId="0" borderId="0" xfId="0" applyNumberFormat="1" applyFont="1"/>
    <xf numFmtId="0" fontId="25" fillId="0" borderId="0" xfId="0" applyFont="1"/>
    <xf numFmtId="165" fontId="25" fillId="0" borderId="0" xfId="0" applyNumberFormat="1" applyFont="1"/>
    <xf numFmtId="0" fontId="16" fillId="0" borderId="0" xfId="0" applyFont="1" applyAlignment="1">
      <alignment horizontal="center"/>
    </xf>
    <xf numFmtId="0" fontId="16" fillId="0" borderId="0" xfId="0" applyFont="1" applyAlignment="1">
      <alignment horizontal="left" vertical="top"/>
    </xf>
    <xf numFmtId="0" fontId="24" fillId="0" borderId="0" xfId="0" applyFont="1" applyAlignment="1">
      <alignment horizontal="left" wrapText="1"/>
    </xf>
    <xf numFmtId="0" fontId="24" fillId="0" borderId="0" xfId="0" applyFont="1" applyAlignment="1">
      <alignment horizontal="left"/>
    </xf>
    <xf numFmtId="41" fontId="24" fillId="0" borderId="0" xfId="0" applyNumberFormat="1" applyFont="1" applyAlignment="1">
      <alignment wrapText="1"/>
    </xf>
    <xf numFmtId="44" fontId="22" fillId="0" borderId="0" xfId="43" applyFont="1"/>
    <xf numFmtId="0" fontId="23" fillId="34" borderId="11" xfId="0" applyFont="1" applyFill="1" applyBorder="1" applyAlignment="1">
      <alignment horizontal="center" wrapText="1"/>
    </xf>
    <xf numFmtId="41" fontId="22" fillId="0" borderId="12" xfId="0" applyNumberFormat="1" applyFont="1" applyBorder="1"/>
    <xf numFmtId="41" fontId="23" fillId="34" borderId="12" xfId="0" applyNumberFormat="1" applyFont="1" applyFill="1" applyBorder="1"/>
    <xf numFmtId="41" fontId="24" fillId="0" borderId="12" xfId="0" applyNumberFormat="1" applyFont="1" applyBorder="1"/>
    <xf numFmtId="165" fontId="23" fillId="0" borderId="12" xfId="0" applyNumberFormat="1" applyFont="1" applyBorder="1"/>
    <xf numFmtId="0" fontId="23" fillId="33" borderId="0" xfId="0" applyFont="1" applyFill="1" applyAlignment="1">
      <alignment horizontal="right"/>
    </xf>
    <xf numFmtId="0" fontId="16" fillId="0" borderId="17" xfId="0" applyFont="1" applyBorder="1" applyAlignment="1">
      <alignment horizontal="center" vertical="top" wrapText="1"/>
    </xf>
    <xf numFmtId="0" fontId="0" fillId="0" borderId="18" xfId="0" applyBorder="1" applyAlignment="1">
      <alignment vertical="top" wrapText="1"/>
    </xf>
    <xf numFmtId="3" fontId="16" fillId="0" borderId="0" xfId="0" applyNumberFormat="1" applyFont="1"/>
    <xf numFmtId="167" fontId="22" fillId="0" borderId="0" xfId="44" applyNumberFormat="1" applyFont="1"/>
    <xf numFmtId="166" fontId="22" fillId="0" borderId="0" xfId="43" applyNumberFormat="1" applyFont="1"/>
    <xf numFmtId="166" fontId="24" fillId="0" borderId="0" xfId="43" applyNumberFormat="1" applyFont="1"/>
    <xf numFmtId="167" fontId="24" fillId="0" borderId="0" xfId="44" applyNumberFormat="1" applyFont="1"/>
    <xf numFmtId="167" fontId="22" fillId="0" borderId="10" xfId="44" applyNumberFormat="1" applyFont="1" applyBorder="1"/>
    <xf numFmtId="166" fontId="22" fillId="0" borderId="10" xfId="43" applyNumberFormat="1" applyFont="1" applyBorder="1"/>
    <xf numFmtId="166" fontId="24" fillId="0" borderId="10" xfId="43" applyNumberFormat="1" applyFont="1" applyBorder="1"/>
    <xf numFmtId="167" fontId="23" fillId="0" borderId="0" xfId="0" applyNumberFormat="1" applyFont="1"/>
    <xf numFmtId="166" fontId="23" fillId="0" borderId="0" xfId="0" applyNumberFormat="1" applyFont="1"/>
    <xf numFmtId="10" fontId="23" fillId="0" borderId="0" xfId="0" applyNumberFormat="1" applyFont="1"/>
    <xf numFmtId="3" fontId="16" fillId="0" borderId="19" xfId="0" applyNumberFormat="1" applyFont="1" applyBorder="1" applyAlignment="1">
      <alignment vertical="top" wrapText="1"/>
    </xf>
    <xf numFmtId="0" fontId="0" fillId="0" borderId="22" xfId="0" applyBorder="1" applyAlignment="1">
      <alignment vertical="top" wrapText="1"/>
    </xf>
    <xf numFmtId="0" fontId="0" fillId="0" borderId="23" xfId="0" applyBorder="1"/>
    <xf numFmtId="3" fontId="16" fillId="0" borderId="0" xfId="0" applyNumberFormat="1" applyFont="1" applyAlignment="1">
      <alignment horizontal="left" vertical="top" wrapText="1"/>
    </xf>
    <xf numFmtId="3" fontId="0" fillId="0" borderId="0" xfId="0" applyNumberFormat="1" applyAlignment="1">
      <alignment horizontal="left"/>
    </xf>
    <xf numFmtId="0" fontId="0" fillId="0" borderId="0" xfId="0" applyAlignment="1">
      <alignment vertical="top"/>
    </xf>
    <xf numFmtId="0" fontId="0" fillId="0" borderId="0" xfId="0" applyAlignment="1"/>
    <xf numFmtId="0" fontId="0" fillId="0" borderId="0" xfId="0" applyFill="1" applyAlignment="1">
      <alignment vertical="top" wrapText="1"/>
    </xf>
    <xf numFmtId="3" fontId="0" fillId="0" borderId="0" xfId="0" applyNumberFormat="1" applyFill="1" applyAlignment="1">
      <alignment vertical="top" wrapText="1"/>
    </xf>
    <xf numFmtId="0" fontId="0" fillId="0" borderId="0" xfId="0" applyFill="1"/>
    <xf numFmtId="0" fontId="0" fillId="0" borderId="0" xfId="0" applyFill="1" applyAlignment="1">
      <alignment horizontal="left"/>
    </xf>
    <xf numFmtId="0" fontId="16" fillId="0" borderId="0" xfId="0" applyFont="1" applyFill="1" applyAlignment="1">
      <alignment horizontal="left" vertical="top"/>
    </xf>
    <xf numFmtId="0" fontId="16" fillId="0" borderId="0" xfId="0" applyFont="1" applyFill="1" applyAlignment="1">
      <alignment horizontal="left" vertical="top" wrapText="1"/>
    </xf>
    <xf numFmtId="0" fontId="0" fillId="0" borderId="0" xfId="0" applyFill="1" applyAlignment="1">
      <alignment horizontal="left" vertical="top" wrapText="1"/>
    </xf>
    <xf numFmtId="3" fontId="0" fillId="0" borderId="0" xfId="0" applyNumberFormat="1" applyFill="1" applyAlignment="1">
      <alignment horizontal="left" vertical="top" wrapText="1"/>
    </xf>
    <xf numFmtId="0" fontId="22" fillId="35" borderId="24" xfId="0" applyFont="1" applyFill="1" applyBorder="1"/>
    <xf numFmtId="0" fontId="22" fillId="35" borderId="14" xfId="0" applyFont="1" applyFill="1" applyBorder="1"/>
    <xf numFmtId="0" fontId="22" fillId="35" borderId="15" xfId="0" applyFont="1" applyFill="1" applyBorder="1"/>
    <xf numFmtId="0" fontId="22" fillId="35" borderId="25" xfId="0" applyFont="1" applyFill="1" applyBorder="1"/>
    <xf numFmtId="0" fontId="22" fillId="35" borderId="16" xfId="0" applyFont="1" applyFill="1" applyBorder="1"/>
    <xf numFmtId="0" fontId="27" fillId="0" borderId="0" xfId="0" applyFont="1" applyAlignment="1">
      <alignment horizontal="right"/>
    </xf>
    <xf numFmtId="164" fontId="22" fillId="0" borderId="0" xfId="0" applyNumberFormat="1" applyFont="1" applyAlignment="1">
      <alignment horizontal="right" wrapText="1"/>
    </xf>
    <xf numFmtId="164" fontId="23" fillId="34" borderId="0" xfId="0" applyNumberFormat="1" applyFont="1" applyFill="1"/>
    <xf numFmtId="164" fontId="22" fillId="0" borderId="10" xfId="0" applyNumberFormat="1" applyFont="1" applyBorder="1" applyAlignment="1">
      <alignment horizontal="right" wrapText="1"/>
    </xf>
    <xf numFmtId="0" fontId="0" fillId="0" borderId="0" xfId="0"/>
    <xf numFmtId="164" fontId="22" fillId="0" borderId="0" xfId="0" applyNumberFormat="1" applyFont="1" applyFill="1" applyAlignment="1">
      <alignment horizontal="right" wrapText="1"/>
    </xf>
    <xf numFmtId="164" fontId="22" fillId="0" borderId="0" xfId="0" applyNumberFormat="1" applyFont="1" applyFill="1" applyAlignment="1">
      <alignment horizontal="left"/>
    </xf>
    <xf numFmtId="41" fontId="22" fillId="0" borderId="0" xfId="0" applyNumberFormat="1" applyFont="1" applyFill="1" applyAlignment="1">
      <alignment horizontal="left"/>
    </xf>
    <xf numFmtId="41" fontId="22" fillId="0" borderId="0" xfId="0" applyNumberFormat="1" applyFont="1" applyFill="1"/>
    <xf numFmtId="167" fontId="22" fillId="0" borderId="0" xfId="44" applyNumberFormat="1" applyFont="1" applyFill="1"/>
    <xf numFmtId="165" fontId="22" fillId="0" borderId="0" xfId="0" applyNumberFormat="1" applyFont="1" applyFill="1"/>
    <xf numFmtId="41" fontId="22" fillId="0" borderId="12" xfId="0" applyNumberFormat="1" applyFont="1" applyFill="1" applyBorder="1"/>
    <xf numFmtId="165" fontId="22" fillId="0" borderId="0" xfId="42" applyNumberFormat="1" applyFont="1" applyFill="1"/>
    <xf numFmtId="165" fontId="24" fillId="0" borderId="0" xfId="42" applyNumberFormat="1" applyFont="1" applyFill="1"/>
    <xf numFmtId="167" fontId="24" fillId="0" borderId="0" xfId="44" applyNumberFormat="1" applyFont="1" applyFill="1"/>
    <xf numFmtId="166" fontId="24" fillId="0" borderId="0" xfId="43" applyNumberFormat="1" applyFont="1" applyFill="1"/>
    <xf numFmtId="0" fontId="24" fillId="0" borderId="0" xfId="0" applyFont="1" applyFill="1"/>
    <xf numFmtId="0" fontId="0" fillId="0" borderId="0" xfId="0" applyAlignment="1">
      <alignment horizontal="center"/>
    </xf>
    <xf numFmtId="166" fontId="22" fillId="0" borderId="0" xfId="43" applyNumberFormat="1" applyFont="1" applyFill="1"/>
    <xf numFmtId="0" fontId="22" fillId="0" borderId="0" xfId="0" applyFont="1" applyFill="1"/>
    <xf numFmtId="0" fontId="0" fillId="0" borderId="23" xfId="0" applyFill="1" applyBorder="1"/>
    <xf numFmtId="0" fontId="0" fillId="0" borderId="18" xfId="0" applyFill="1" applyBorder="1" applyAlignment="1">
      <alignment vertical="top" wrapText="1"/>
    </xf>
    <xf numFmtId="0" fontId="22" fillId="35" borderId="13" xfId="0" applyFont="1" applyFill="1" applyBorder="1"/>
    <xf numFmtId="164" fontId="24" fillId="0" borderId="0" xfId="0" applyNumberFormat="1" applyFont="1" applyFill="1" applyAlignment="1">
      <alignment horizontal="left"/>
    </xf>
    <xf numFmtId="41" fontId="24" fillId="0" borderId="0" xfId="0" applyNumberFormat="1" applyFont="1" applyFill="1" applyAlignment="1">
      <alignment horizontal="left"/>
    </xf>
    <xf numFmtId="41" fontId="24" fillId="0" borderId="0" xfId="0" applyNumberFormat="1" applyFont="1" applyFill="1"/>
    <xf numFmtId="165" fontId="24" fillId="0" borderId="0" xfId="0" applyNumberFormat="1" applyFont="1" applyFill="1"/>
    <xf numFmtId="41" fontId="24" fillId="0" borderId="12" xfId="0" applyNumberFormat="1" applyFont="1" applyFill="1" applyBorder="1"/>
    <xf numFmtId="1" fontId="0" fillId="0" borderId="0" xfId="0" applyNumberFormat="1" applyAlignment="1">
      <alignment horizontal="left" vertical="top" wrapText="1"/>
    </xf>
    <xf numFmtId="164" fontId="0" fillId="0" borderId="0" xfId="0" applyNumberFormat="1" applyAlignment="1">
      <alignment horizontal="left"/>
    </xf>
    <xf numFmtId="164" fontId="16" fillId="0" borderId="0" xfId="0" applyNumberFormat="1" applyFont="1" applyAlignment="1">
      <alignment horizontal="left" vertical="top"/>
    </xf>
    <xf numFmtId="0" fontId="16" fillId="0" borderId="0" xfId="0" applyFont="1" applyAlignment="1">
      <alignment horizontal="center" vertical="top"/>
    </xf>
    <xf numFmtId="3" fontId="16" fillId="0" borderId="0" xfId="0" applyNumberFormat="1" applyFont="1" applyAlignment="1">
      <alignment horizontal="center" vertical="top"/>
    </xf>
    <xf numFmtId="0" fontId="14" fillId="0" borderId="0" xfId="0" applyFont="1"/>
    <xf numFmtId="0" fontId="16" fillId="0" borderId="0" xfId="0" applyNumberFormat="1" applyFont="1" applyFill="1" applyAlignment="1">
      <alignment horizontal="left" vertical="top"/>
    </xf>
    <xf numFmtId="0" fontId="16" fillId="0" borderId="26" xfId="0" applyFont="1" applyBorder="1" applyAlignment="1">
      <alignment horizontal="center" vertical="top" wrapText="1"/>
    </xf>
    <xf numFmtId="0" fontId="0" fillId="0" borderId="27" xfId="0" applyBorder="1" applyAlignment="1">
      <alignment vertical="top" wrapText="1"/>
    </xf>
    <xf numFmtId="3" fontId="0" fillId="0" borderId="27" xfId="0" applyNumberFormat="1" applyBorder="1" applyAlignment="1">
      <alignment vertical="top" wrapText="1"/>
    </xf>
    <xf numFmtId="3" fontId="16" fillId="0" borderId="28" xfId="0" applyNumberFormat="1" applyFont="1" applyBorder="1" applyAlignment="1">
      <alignment vertical="top" wrapText="1"/>
    </xf>
    <xf numFmtId="0" fontId="0" fillId="0" borderId="0" xfId="0"/>
    <xf numFmtId="0" fontId="14" fillId="0" borderId="0" xfId="0" applyFont="1" applyAlignment="1"/>
    <xf numFmtId="0" fontId="14" fillId="0" borderId="0" xfId="0" applyFont="1" applyAlignment="1">
      <alignment horizontal="left"/>
    </xf>
    <xf numFmtId="0" fontId="28" fillId="0" borderId="0" xfId="0" applyFont="1" applyAlignment="1">
      <alignment horizontal="left"/>
    </xf>
    <xf numFmtId="41" fontId="22" fillId="0" borderId="29" xfId="0" applyNumberFormat="1" applyFont="1" applyBorder="1"/>
    <xf numFmtId="42" fontId="27" fillId="0" borderId="0" xfId="43" applyNumberFormat="1" applyFont="1" applyAlignment="1">
      <alignment wrapText="1"/>
    </xf>
    <xf numFmtId="0" fontId="29" fillId="0" borderId="0" xfId="0" applyFont="1" applyAlignment="1">
      <alignment horizontal="right" vertical="center"/>
    </xf>
    <xf numFmtId="0" fontId="30" fillId="0" borderId="0" xfId="0" applyFont="1"/>
    <xf numFmtId="0" fontId="31" fillId="0" borderId="0" xfId="0" applyFont="1"/>
    <xf numFmtId="0" fontId="32" fillId="36" borderId="0" xfId="0" applyFont="1" applyFill="1" applyAlignment="1">
      <alignment horizontal="right"/>
    </xf>
    <xf numFmtId="42" fontId="32" fillId="36" borderId="0" xfId="43" applyNumberFormat="1" applyFont="1" applyFill="1" applyAlignment="1">
      <alignment wrapText="1"/>
    </xf>
    <xf numFmtId="0" fontId="0" fillId="0" borderId="0" xfId="0" applyAlignment="1">
      <alignment horizontal="left" vertical="center" wrapText="1"/>
    </xf>
    <xf numFmtId="0" fontId="23" fillId="35" borderId="20" xfId="0" applyFont="1" applyFill="1" applyBorder="1" applyAlignment="1">
      <alignment horizontal="left"/>
    </xf>
    <xf numFmtId="0" fontId="23" fillId="35" borderId="21" xfId="0" applyFont="1" applyFill="1" applyBorder="1" applyAlignment="1">
      <alignment horizontal="left"/>
    </xf>
    <xf numFmtId="164" fontId="22" fillId="35" borderId="13" xfId="0" applyNumberFormat="1" applyFont="1" applyFill="1" applyBorder="1" applyAlignment="1">
      <alignment horizontal="left" vertical="center" wrapText="1"/>
    </xf>
    <xf numFmtId="164" fontId="22" fillId="35" borderId="14" xfId="0" applyNumberFormat="1" applyFont="1" applyFill="1" applyBorder="1" applyAlignment="1">
      <alignment horizontal="left" vertical="center" wrapText="1"/>
    </xf>
    <xf numFmtId="164" fontId="22" fillId="35" borderId="15" xfId="0" applyNumberFormat="1" applyFont="1" applyFill="1" applyBorder="1" applyAlignment="1">
      <alignment horizontal="left" vertical="center" wrapText="1"/>
    </xf>
    <xf numFmtId="164" fontId="22" fillId="35" borderId="16" xfId="0" applyNumberFormat="1" applyFont="1" applyFill="1" applyBorder="1" applyAlignment="1">
      <alignment horizontal="left" vertical="center"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3" fontId="20" fillId="0" borderId="0" xfId="0" applyNumberFormat="1" applyFont="1" applyAlignment="1">
      <alignment horizontal="left" vertical="center"/>
    </xf>
    <xf numFmtId="0" fontId="26" fillId="0" borderId="0" xfId="0" applyFont="1" applyAlignment="1">
      <alignment horizontal="center"/>
    </xf>
    <xf numFmtId="0" fontId="19" fillId="0" borderId="0" xfId="0" applyFont="1"/>
    <xf numFmtId="0" fontId="0" fillId="0" borderId="0" xfId="0"/>
    <xf numFmtId="0" fontId="19" fillId="0" borderId="0" xfId="0" applyFont="1" applyAlignment="1">
      <alignment vertical="top"/>
    </xf>
    <xf numFmtId="0" fontId="28" fillId="0" borderId="0" xfId="0" applyFont="1"/>
    <xf numFmtId="0" fontId="14" fillId="0" borderId="0" xfId="0" applyFont="1"/>
    <xf numFmtId="0" fontId="0" fillId="0" borderId="0" xfId="0" applyAlignment="1">
      <alignment horizontal="left"/>
    </xf>
    <xf numFmtId="0" fontId="1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50802</xdr:rowOff>
    </xdr:from>
    <xdr:to>
      <xdr:col>22</xdr:col>
      <xdr:colOff>414314</xdr:colOff>
      <xdr:row>20</xdr:row>
      <xdr:rowOff>20916</xdr:rowOff>
    </xdr:to>
    <xdr:pic>
      <xdr:nvPicPr>
        <xdr:cNvPr id="3" name="Picture 2">
          <a:extLst>
            <a:ext uri="{FF2B5EF4-FFF2-40B4-BE49-F238E27FC236}">
              <a16:creationId xmlns:a16="http://schemas.microsoft.com/office/drawing/2014/main" id="{2ADCFD48-12F3-4461-AC2F-2BC49B77B5C1}"/>
            </a:ext>
          </a:extLst>
        </xdr:cNvPr>
        <xdr:cNvPicPr>
          <a:picLocks noChangeAspect="1"/>
        </xdr:cNvPicPr>
      </xdr:nvPicPr>
      <xdr:blipFill>
        <a:blip xmlns:r="http://schemas.openxmlformats.org/officeDocument/2006/relationships" r:embed="rId1"/>
        <a:stretch>
          <a:fillRect/>
        </a:stretch>
      </xdr:blipFill>
      <xdr:spPr>
        <a:xfrm>
          <a:off x="1236133" y="6223002"/>
          <a:ext cx="12885714" cy="2019048"/>
        </a:xfrm>
        <a:prstGeom prst="rect">
          <a:avLst/>
        </a:prstGeom>
      </xdr:spPr>
    </xdr:pic>
    <xdr:clientData/>
  </xdr:twoCellAnchor>
  <xdr:twoCellAnchor editAs="oneCell">
    <xdr:from>
      <xdr:col>2</xdr:col>
      <xdr:colOff>0</xdr:colOff>
      <xdr:row>23</xdr:row>
      <xdr:rowOff>118539</xdr:rowOff>
    </xdr:from>
    <xdr:to>
      <xdr:col>18</xdr:col>
      <xdr:colOff>14619</xdr:colOff>
      <xdr:row>38</xdr:row>
      <xdr:rowOff>181682</xdr:rowOff>
    </xdr:to>
    <xdr:pic>
      <xdr:nvPicPr>
        <xdr:cNvPr id="4" name="Picture 3">
          <a:extLst>
            <a:ext uri="{FF2B5EF4-FFF2-40B4-BE49-F238E27FC236}">
              <a16:creationId xmlns:a16="http://schemas.microsoft.com/office/drawing/2014/main" id="{92E6B82A-6B2F-4AB5-9CAD-0413D1271966}"/>
            </a:ext>
          </a:extLst>
        </xdr:cNvPr>
        <xdr:cNvPicPr>
          <a:picLocks noChangeAspect="1"/>
        </xdr:cNvPicPr>
      </xdr:nvPicPr>
      <xdr:blipFill>
        <a:blip xmlns:r="http://schemas.openxmlformats.org/officeDocument/2006/relationships" r:embed="rId2"/>
        <a:stretch>
          <a:fillRect/>
        </a:stretch>
      </xdr:blipFill>
      <xdr:spPr>
        <a:xfrm>
          <a:off x="1236133" y="8983139"/>
          <a:ext cx="10047619" cy="28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BF\SFA\FAS\Accounting\Allocations\Allocations_2017\FY17%20Preliminary%20Program%20Allocations\TX%20Grant_Prelim_Allocations_FY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ecb-auvfs41\userfile\BF\SFA\FAS\Accounting\Allocations\Allocations_2020\FY20%20TEG%20Allocation%20Docs\Test%20Run%20-%20FY20%20TEG%20Allocation%20using%20FY18%20FA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
      <sheetName val="CALCULATION"/>
      <sheetName val="FY14-15 Data from FADS"/>
      <sheetName val="1stTime Fresh. Dta frm CBM-FADS"/>
      <sheetName val="Transfer data frm FADS"/>
      <sheetName val="FY16 Original Allocation"/>
      <sheetName val="FY2014"/>
      <sheetName val="FY2013"/>
      <sheetName val="PIVOT  RY FY13 in FY14"/>
      <sheetName val="RY13 RY IN RY14"/>
      <sheetName val="SQL"/>
      <sheetName val="2010 IN 2013"/>
      <sheetName val="ID LIST "/>
      <sheetName val="2011 IN 2013"/>
      <sheetName val="ID LIST-2"/>
    </sheetNames>
    <sheetDataSet>
      <sheetData sheetId="0" refreshError="1"/>
      <sheetData sheetId="1" refreshError="1"/>
      <sheetData sheetId="2">
        <row r="4">
          <cell r="A4">
            <v>3541</v>
          </cell>
          <cell r="B4" t="str">
            <v xml:space="preserve"> ANGELO STATE UNIVERSITY</v>
          </cell>
          <cell r="C4">
            <v>472</v>
          </cell>
          <cell r="D4">
            <v>465</v>
          </cell>
          <cell r="E4">
            <v>319</v>
          </cell>
          <cell r="F4">
            <v>512</v>
          </cell>
          <cell r="G4">
            <v>290</v>
          </cell>
          <cell r="H4">
            <v>208</v>
          </cell>
          <cell r="I4">
            <v>4368</v>
          </cell>
          <cell r="J4">
            <v>4368</v>
          </cell>
        </row>
        <row r="5">
          <cell r="A5">
            <v>3565</v>
          </cell>
          <cell r="B5" t="str">
            <v xml:space="preserve"> TEXAS A&amp;M UNIVERSITY-COMMERCE</v>
          </cell>
          <cell r="C5">
            <v>477</v>
          </cell>
          <cell r="D5">
            <v>375</v>
          </cell>
          <cell r="E5">
            <v>520</v>
          </cell>
          <cell r="F5">
            <v>402</v>
          </cell>
          <cell r="G5">
            <v>200</v>
          </cell>
          <cell r="H5">
            <v>155</v>
          </cell>
          <cell r="I5">
            <v>5171</v>
          </cell>
          <cell r="J5">
            <v>5000</v>
          </cell>
        </row>
        <row r="6">
          <cell r="A6">
            <v>3581</v>
          </cell>
          <cell r="B6" t="str">
            <v xml:space="preserve"> LAMAR UNIVERSITY</v>
          </cell>
          <cell r="C6">
            <v>279</v>
          </cell>
          <cell r="D6">
            <v>551</v>
          </cell>
          <cell r="E6">
            <v>372</v>
          </cell>
          <cell r="F6">
            <v>495</v>
          </cell>
          <cell r="G6">
            <v>188</v>
          </cell>
          <cell r="H6">
            <v>254</v>
          </cell>
          <cell r="I6">
            <v>5640</v>
          </cell>
          <cell r="J6">
            <v>5000</v>
          </cell>
        </row>
        <row r="7">
          <cell r="A7">
            <v>3592</v>
          </cell>
          <cell r="B7" t="str">
            <v xml:space="preserve"> MIDWESTERN STATE UNIVERSITY</v>
          </cell>
          <cell r="C7">
            <v>342</v>
          </cell>
          <cell r="D7">
            <v>368</v>
          </cell>
          <cell r="E7">
            <v>382</v>
          </cell>
          <cell r="F7">
            <v>447</v>
          </cell>
          <cell r="G7">
            <v>214</v>
          </cell>
          <cell r="H7">
            <v>176</v>
          </cell>
          <cell r="I7">
            <v>3884</v>
          </cell>
          <cell r="J7">
            <v>3884</v>
          </cell>
        </row>
        <row r="8">
          <cell r="A8">
            <v>3594</v>
          </cell>
          <cell r="B8" t="str">
            <v xml:space="preserve"> UNIVERSITY OF NORTH TEXAS</v>
          </cell>
          <cell r="C8">
            <v>1586</v>
          </cell>
          <cell r="D8">
            <v>1949</v>
          </cell>
          <cell r="E8">
            <v>1621</v>
          </cell>
          <cell r="F8">
            <v>2254</v>
          </cell>
          <cell r="G8">
            <v>1124</v>
          </cell>
          <cell r="H8">
            <v>981</v>
          </cell>
          <cell r="I8">
            <v>4756</v>
          </cell>
          <cell r="J8">
            <v>4756</v>
          </cell>
        </row>
        <row r="9">
          <cell r="A9">
            <v>3599</v>
          </cell>
          <cell r="B9" t="str">
            <v xml:space="preserve"> U. OF TEXAS-RIO GRANDE VALLEY</v>
          </cell>
          <cell r="C9">
            <v>2539</v>
          </cell>
          <cell r="D9">
            <v>3330</v>
          </cell>
          <cell r="E9">
            <v>1799</v>
          </cell>
          <cell r="F9">
            <v>3973</v>
          </cell>
          <cell r="G9">
            <v>1959</v>
          </cell>
          <cell r="H9">
            <v>1652</v>
          </cell>
          <cell r="I9">
            <v>4503</v>
          </cell>
          <cell r="J9">
            <v>4503</v>
          </cell>
        </row>
        <row r="10">
          <cell r="A10">
            <v>3606</v>
          </cell>
          <cell r="B10" t="str">
            <v xml:space="preserve"> SAM HOUSTON STATE UNIVERSITY</v>
          </cell>
          <cell r="C10">
            <v>846</v>
          </cell>
          <cell r="D10">
            <v>1085</v>
          </cell>
          <cell r="E10">
            <v>1028</v>
          </cell>
          <cell r="F10">
            <v>1247</v>
          </cell>
          <cell r="G10">
            <v>623</v>
          </cell>
          <cell r="H10">
            <v>540</v>
          </cell>
          <cell r="I10">
            <v>4744</v>
          </cell>
          <cell r="J10">
            <v>4744</v>
          </cell>
        </row>
        <row r="11">
          <cell r="A11">
            <v>3615</v>
          </cell>
          <cell r="B11" t="str">
            <v xml:space="preserve"> TEXAS STATE UNIVERSITY</v>
          </cell>
          <cell r="C11">
            <v>1934</v>
          </cell>
          <cell r="D11">
            <v>2338</v>
          </cell>
          <cell r="E11">
            <v>1937</v>
          </cell>
          <cell r="F11">
            <v>2556</v>
          </cell>
          <cell r="G11">
            <v>1190</v>
          </cell>
          <cell r="H11">
            <v>1177</v>
          </cell>
          <cell r="I11">
            <v>4734</v>
          </cell>
          <cell r="J11">
            <v>4734</v>
          </cell>
        </row>
        <row r="12">
          <cell r="A12">
            <v>3624</v>
          </cell>
          <cell r="B12" t="str">
            <v xml:space="preserve"> STEPHEN F. AUSTIN STATE UNIV</v>
          </cell>
          <cell r="C12">
            <v>751</v>
          </cell>
          <cell r="D12">
            <v>687</v>
          </cell>
          <cell r="E12">
            <v>750</v>
          </cell>
          <cell r="F12">
            <v>892</v>
          </cell>
          <cell r="G12">
            <v>487</v>
          </cell>
          <cell r="H12">
            <v>340</v>
          </cell>
          <cell r="I12">
            <v>4724</v>
          </cell>
          <cell r="J12">
            <v>4724</v>
          </cell>
        </row>
        <row r="13">
          <cell r="A13">
            <v>3625</v>
          </cell>
          <cell r="B13" t="str">
            <v xml:space="preserve"> SUL ROSS STATE UNIVERSITY</v>
          </cell>
          <cell r="C13">
            <v>128</v>
          </cell>
          <cell r="D13">
            <v>98</v>
          </cell>
          <cell r="E13">
            <v>151</v>
          </cell>
          <cell r="F13">
            <v>104</v>
          </cell>
          <cell r="G13">
            <v>52</v>
          </cell>
          <cell r="H13">
            <v>45</v>
          </cell>
          <cell r="I13">
            <v>4419</v>
          </cell>
          <cell r="J13">
            <v>4419</v>
          </cell>
        </row>
        <row r="14">
          <cell r="A14">
            <v>3630</v>
          </cell>
          <cell r="B14" t="str">
            <v xml:space="preserve"> PRAIRIE VIEW A&amp;M UNIVERSITY</v>
          </cell>
          <cell r="C14">
            <v>882</v>
          </cell>
          <cell r="D14">
            <v>589</v>
          </cell>
          <cell r="E14">
            <v>1009</v>
          </cell>
          <cell r="F14">
            <v>915</v>
          </cell>
          <cell r="G14">
            <v>592</v>
          </cell>
          <cell r="H14">
            <v>311</v>
          </cell>
          <cell r="I14">
            <v>4727</v>
          </cell>
          <cell r="J14">
            <v>4727</v>
          </cell>
        </row>
        <row r="15">
          <cell r="A15">
            <v>3631</v>
          </cell>
          <cell r="B15" t="str">
            <v xml:space="preserve"> TARLETON STATE UNIVERSITY</v>
          </cell>
          <cell r="C15">
            <v>502</v>
          </cell>
          <cell r="D15">
            <v>499</v>
          </cell>
          <cell r="E15">
            <v>438</v>
          </cell>
          <cell r="F15">
            <v>505</v>
          </cell>
          <cell r="G15">
            <v>255</v>
          </cell>
          <cell r="H15">
            <v>239</v>
          </cell>
          <cell r="I15">
            <v>5500</v>
          </cell>
          <cell r="J15">
            <v>5000</v>
          </cell>
        </row>
        <row r="16">
          <cell r="A16">
            <v>3632</v>
          </cell>
          <cell r="B16" t="str">
            <v xml:space="preserve"> TEXAS A&amp;M UNIVERSITY</v>
          </cell>
          <cell r="C16">
            <v>2144</v>
          </cell>
          <cell r="D16">
            <v>3076</v>
          </cell>
          <cell r="E16">
            <v>2358</v>
          </cell>
          <cell r="F16">
            <v>3544</v>
          </cell>
          <cell r="G16">
            <v>1711</v>
          </cell>
          <cell r="H16">
            <v>1705</v>
          </cell>
          <cell r="I16">
            <v>4515</v>
          </cell>
          <cell r="J16">
            <v>4515</v>
          </cell>
        </row>
        <row r="17">
          <cell r="A17">
            <v>3639</v>
          </cell>
          <cell r="B17" t="str">
            <v xml:space="preserve"> TEXAS A&amp;M UNIV-KINGSVILLE</v>
          </cell>
          <cell r="C17">
            <v>661</v>
          </cell>
          <cell r="D17">
            <v>598</v>
          </cell>
          <cell r="E17">
            <v>507</v>
          </cell>
          <cell r="F17">
            <v>664</v>
          </cell>
          <cell r="G17">
            <v>329</v>
          </cell>
          <cell r="H17">
            <v>322</v>
          </cell>
          <cell r="I17">
            <v>5808</v>
          </cell>
          <cell r="J17">
            <v>5000</v>
          </cell>
        </row>
        <row r="18">
          <cell r="A18">
            <v>3642</v>
          </cell>
          <cell r="B18" t="str">
            <v xml:space="preserve"> TEXAS SOUTHERN UNIVERSITY</v>
          </cell>
          <cell r="C18">
            <v>840</v>
          </cell>
          <cell r="D18">
            <v>574</v>
          </cell>
          <cell r="E18">
            <v>791</v>
          </cell>
          <cell r="F18">
            <v>611</v>
          </cell>
          <cell r="G18">
            <v>335</v>
          </cell>
          <cell r="H18">
            <v>264</v>
          </cell>
          <cell r="I18">
            <v>5086</v>
          </cell>
          <cell r="J18">
            <v>5000</v>
          </cell>
        </row>
        <row r="19">
          <cell r="A19">
            <v>3644</v>
          </cell>
          <cell r="B19" t="str">
            <v xml:space="preserve"> TEXAS TECH UNIVERSITY</v>
          </cell>
          <cell r="C19">
            <v>910</v>
          </cell>
          <cell r="D19">
            <v>1161</v>
          </cell>
          <cell r="E19">
            <v>1003</v>
          </cell>
          <cell r="F19">
            <v>1198</v>
          </cell>
          <cell r="G19">
            <v>595</v>
          </cell>
          <cell r="H19">
            <v>572</v>
          </cell>
          <cell r="I19">
            <v>5350</v>
          </cell>
          <cell r="J19">
            <v>5000</v>
          </cell>
        </row>
        <row r="20">
          <cell r="A20">
            <v>3646</v>
          </cell>
          <cell r="B20" t="str">
            <v xml:space="preserve"> TEXAS WOMAN'S UNIVERSITY</v>
          </cell>
          <cell r="C20">
            <v>639</v>
          </cell>
          <cell r="D20">
            <v>648</v>
          </cell>
          <cell r="E20">
            <v>743</v>
          </cell>
          <cell r="F20">
            <v>810</v>
          </cell>
          <cell r="G20">
            <v>448</v>
          </cell>
          <cell r="H20">
            <v>307</v>
          </cell>
          <cell r="I20">
            <v>4612</v>
          </cell>
          <cell r="J20">
            <v>4612</v>
          </cell>
        </row>
        <row r="21">
          <cell r="A21">
            <v>3652</v>
          </cell>
          <cell r="B21" t="str">
            <v xml:space="preserve"> UNIVERSITY OF HOUSTON</v>
          </cell>
          <cell r="C21">
            <v>1642</v>
          </cell>
          <cell r="D21">
            <v>2447</v>
          </cell>
          <cell r="E21">
            <v>1636</v>
          </cell>
          <cell r="F21">
            <v>2664</v>
          </cell>
          <cell r="G21">
            <v>957</v>
          </cell>
          <cell r="H21">
            <v>1411</v>
          </cell>
          <cell r="I21">
            <v>5361</v>
          </cell>
          <cell r="J21">
            <v>5000</v>
          </cell>
        </row>
        <row r="22">
          <cell r="A22">
            <v>3656</v>
          </cell>
          <cell r="B22" t="str">
            <v xml:space="preserve"> U. OF TEXAS AT ARLINGTON</v>
          </cell>
          <cell r="C22">
            <v>709</v>
          </cell>
          <cell r="D22">
            <v>1206</v>
          </cell>
          <cell r="E22">
            <v>662</v>
          </cell>
          <cell r="F22">
            <v>1244</v>
          </cell>
          <cell r="G22">
            <v>504</v>
          </cell>
          <cell r="H22">
            <v>679</v>
          </cell>
          <cell r="I22">
            <v>6708</v>
          </cell>
          <cell r="J22">
            <v>5000</v>
          </cell>
        </row>
        <row r="23">
          <cell r="A23">
            <v>3658</v>
          </cell>
          <cell r="B23" t="str">
            <v xml:space="preserve"> U. OF TEXAS AT AUSTIN</v>
          </cell>
          <cell r="C23">
            <v>1869</v>
          </cell>
          <cell r="D23">
            <v>4001</v>
          </cell>
          <cell r="E23">
            <v>1412</v>
          </cell>
          <cell r="F23">
            <v>4284</v>
          </cell>
          <cell r="G23">
            <v>1593</v>
          </cell>
          <cell r="H23">
            <v>2300</v>
          </cell>
          <cell r="I23">
            <v>5551</v>
          </cell>
          <cell r="J23">
            <v>5000</v>
          </cell>
        </row>
        <row r="24">
          <cell r="A24">
            <v>3659</v>
          </cell>
          <cell r="B24" t="str">
            <v xml:space="preserve"> UT MEDICAL SCHOOLSAN ANTONIO</v>
          </cell>
          <cell r="C24">
            <v>0</v>
          </cell>
          <cell r="D24">
            <v>7</v>
          </cell>
          <cell r="E24">
            <v>0</v>
          </cell>
          <cell r="F24">
            <v>13</v>
          </cell>
          <cell r="G24">
            <v>0</v>
          </cell>
          <cell r="H24">
            <v>4</v>
          </cell>
          <cell r="I24">
            <v>5077</v>
          </cell>
          <cell r="J24">
            <v>5000</v>
          </cell>
        </row>
        <row r="25">
          <cell r="A25">
            <v>3661</v>
          </cell>
          <cell r="B25" t="str">
            <v xml:space="preserve"> U. OF TEXAS AT EL PASO</v>
          </cell>
          <cell r="C25">
            <v>1793</v>
          </cell>
          <cell r="D25">
            <v>2057</v>
          </cell>
          <cell r="E25">
            <v>1759</v>
          </cell>
          <cell r="F25">
            <v>2252</v>
          </cell>
          <cell r="G25">
            <v>1016</v>
          </cell>
          <cell r="H25">
            <v>1071</v>
          </cell>
          <cell r="I25">
            <v>4706</v>
          </cell>
          <cell r="J25">
            <v>4706</v>
          </cell>
        </row>
        <row r="26">
          <cell r="A26">
            <v>3665</v>
          </cell>
          <cell r="B26" t="str">
            <v xml:space="preserve"> WEST TEXAS A&amp;M UNIVERSITY</v>
          </cell>
          <cell r="C26">
            <v>355</v>
          </cell>
          <cell r="D26">
            <v>374</v>
          </cell>
          <cell r="E26">
            <v>385</v>
          </cell>
          <cell r="F26">
            <v>414</v>
          </cell>
          <cell r="G26">
            <v>191</v>
          </cell>
          <cell r="H26">
            <v>202</v>
          </cell>
          <cell r="I26">
            <v>4694</v>
          </cell>
          <cell r="J26">
            <v>4694</v>
          </cell>
        </row>
        <row r="27">
          <cell r="A27">
            <v>4951</v>
          </cell>
          <cell r="B27" t="str">
            <v xml:space="preserve"> UT DENTAL SCHOOLHOUSTON</v>
          </cell>
          <cell r="C27">
            <v>3</v>
          </cell>
          <cell r="D27">
            <v>3</v>
          </cell>
          <cell r="E27">
            <v>4</v>
          </cell>
          <cell r="F27">
            <v>4</v>
          </cell>
          <cell r="G27">
            <v>0</v>
          </cell>
          <cell r="H27">
            <v>1</v>
          </cell>
          <cell r="I27">
            <v>2456</v>
          </cell>
          <cell r="J27">
            <v>2456</v>
          </cell>
        </row>
        <row r="28">
          <cell r="A28">
            <v>4952</v>
          </cell>
          <cell r="B28" t="str">
            <v xml:space="preserve"> UT MEDICAL SCHOOLGALVESTON</v>
          </cell>
          <cell r="C28">
            <v>0</v>
          </cell>
          <cell r="D28">
            <v>11</v>
          </cell>
          <cell r="E28">
            <v>0</v>
          </cell>
          <cell r="F28">
            <v>11</v>
          </cell>
          <cell r="G28">
            <v>0</v>
          </cell>
          <cell r="H28">
            <v>5</v>
          </cell>
          <cell r="I28">
            <v>3864</v>
          </cell>
          <cell r="J28">
            <v>3864</v>
          </cell>
        </row>
        <row r="29">
          <cell r="A29">
            <v>9651</v>
          </cell>
          <cell r="B29" t="str">
            <v xml:space="preserve"> TEXAS A&amp;M INTERNATIONAL UNIV</v>
          </cell>
          <cell r="C29">
            <v>792</v>
          </cell>
          <cell r="D29">
            <v>898</v>
          </cell>
          <cell r="E29">
            <v>799</v>
          </cell>
          <cell r="F29">
            <v>1132</v>
          </cell>
          <cell r="G29">
            <v>585</v>
          </cell>
          <cell r="H29">
            <v>501</v>
          </cell>
          <cell r="I29">
            <v>4095</v>
          </cell>
          <cell r="J29">
            <v>4095</v>
          </cell>
        </row>
        <row r="30">
          <cell r="A30">
            <v>9741</v>
          </cell>
          <cell r="B30" t="str">
            <v xml:space="preserve"> U. OF TEXAS AT DALLAS</v>
          </cell>
          <cell r="C30">
            <v>551</v>
          </cell>
          <cell r="D30">
            <v>734</v>
          </cell>
          <cell r="E30">
            <v>682</v>
          </cell>
          <cell r="F30">
            <v>879</v>
          </cell>
          <cell r="G30">
            <v>434</v>
          </cell>
          <cell r="H30">
            <v>432</v>
          </cell>
          <cell r="I30">
            <v>4822</v>
          </cell>
          <cell r="J30">
            <v>4822</v>
          </cell>
        </row>
        <row r="31">
          <cell r="A31">
            <v>9930</v>
          </cell>
          <cell r="B31" t="str">
            <v xml:space="preserve"> U. OF TEXAS-PERMIAN BASIN</v>
          </cell>
          <cell r="C31">
            <v>116</v>
          </cell>
          <cell r="D31">
            <v>117</v>
          </cell>
          <cell r="E31">
            <v>128</v>
          </cell>
          <cell r="F31">
            <v>133</v>
          </cell>
          <cell r="G31">
            <v>66</v>
          </cell>
          <cell r="H31">
            <v>61</v>
          </cell>
          <cell r="I31">
            <v>4679</v>
          </cell>
          <cell r="J31">
            <v>4679</v>
          </cell>
        </row>
        <row r="32">
          <cell r="A32">
            <v>10115</v>
          </cell>
          <cell r="B32" t="str">
            <v xml:space="preserve"> U. OF TEXAS AT SAN ANTONIO</v>
          </cell>
          <cell r="C32">
            <v>1495</v>
          </cell>
          <cell r="D32">
            <v>2258</v>
          </cell>
          <cell r="E32">
            <v>1922</v>
          </cell>
          <cell r="F32">
            <v>2520</v>
          </cell>
          <cell r="G32">
            <v>989</v>
          </cell>
          <cell r="H32">
            <v>1172</v>
          </cell>
          <cell r="I32">
            <v>4392</v>
          </cell>
          <cell r="J32">
            <v>4392</v>
          </cell>
        </row>
        <row r="33">
          <cell r="A33">
            <v>10298</v>
          </cell>
          <cell r="B33" t="str">
            <v xml:space="preserve"> TEXAS A&amp;M UNIV AT GALVESTON</v>
          </cell>
          <cell r="C33">
            <v>57</v>
          </cell>
          <cell r="D33">
            <v>60</v>
          </cell>
          <cell r="E33">
            <v>68</v>
          </cell>
          <cell r="F33">
            <v>68</v>
          </cell>
          <cell r="G33">
            <v>26</v>
          </cell>
          <cell r="H33">
            <v>33</v>
          </cell>
          <cell r="I33">
            <v>4176</v>
          </cell>
          <cell r="J33">
            <v>4176</v>
          </cell>
        </row>
        <row r="34">
          <cell r="A34">
            <v>10674</v>
          </cell>
          <cell r="B34" t="str">
            <v xml:space="preserve"> TX TECH U HSC SCH OF MEDICINE</v>
          </cell>
          <cell r="C34">
            <v>0</v>
          </cell>
          <cell r="D34">
            <v>8</v>
          </cell>
          <cell r="E34">
            <v>0</v>
          </cell>
          <cell r="F34">
            <v>10</v>
          </cell>
          <cell r="G34">
            <v>0</v>
          </cell>
          <cell r="H34">
            <v>2</v>
          </cell>
          <cell r="I34">
            <v>4750</v>
          </cell>
          <cell r="J34">
            <v>4750</v>
          </cell>
        </row>
        <row r="35">
          <cell r="A35">
            <v>11161</v>
          </cell>
          <cell r="B35" t="str">
            <v xml:space="preserve"> TEXAS A&amp;M UNIV-CORPUS CHRISTI</v>
          </cell>
          <cell r="C35">
            <v>505</v>
          </cell>
          <cell r="D35">
            <v>396</v>
          </cell>
          <cell r="E35">
            <v>570</v>
          </cell>
          <cell r="F35">
            <v>449</v>
          </cell>
          <cell r="G35">
            <v>196</v>
          </cell>
          <cell r="H35">
            <v>211</v>
          </cell>
          <cell r="I35">
            <v>4828</v>
          </cell>
          <cell r="J35">
            <v>4828</v>
          </cell>
        </row>
        <row r="36">
          <cell r="A36">
            <v>11163</v>
          </cell>
          <cell r="B36" t="str">
            <v xml:space="preserve"> U. OF TEXAS AT TYLER</v>
          </cell>
          <cell r="C36">
            <v>121</v>
          </cell>
          <cell r="D36">
            <v>183</v>
          </cell>
          <cell r="E36">
            <v>163</v>
          </cell>
          <cell r="F36">
            <v>204</v>
          </cell>
          <cell r="G36">
            <v>74</v>
          </cell>
          <cell r="H36">
            <v>109</v>
          </cell>
          <cell r="I36">
            <v>5245</v>
          </cell>
          <cell r="J36">
            <v>5000</v>
          </cell>
        </row>
        <row r="37">
          <cell r="A37">
            <v>11711</v>
          </cell>
          <cell r="B37" t="str">
            <v xml:space="preserve"> U. OF HOUSTON-CLEAR LAKE</v>
          </cell>
          <cell r="C37">
            <v>125</v>
          </cell>
          <cell r="D37">
            <v>123</v>
          </cell>
          <cell r="E37">
            <v>135</v>
          </cell>
          <cell r="F37">
            <v>104</v>
          </cell>
          <cell r="G37">
            <v>77</v>
          </cell>
          <cell r="H37">
            <v>20</v>
          </cell>
          <cell r="I37">
            <v>6675</v>
          </cell>
          <cell r="J37">
            <v>5000</v>
          </cell>
        </row>
        <row r="38">
          <cell r="A38">
            <v>12826</v>
          </cell>
          <cell r="B38" t="str">
            <v xml:space="preserve"> U. OF HOUSTON-DOWNTOWN</v>
          </cell>
          <cell r="C38">
            <v>650</v>
          </cell>
          <cell r="D38">
            <v>549</v>
          </cell>
          <cell r="E38">
            <v>637</v>
          </cell>
          <cell r="F38">
            <v>586</v>
          </cell>
          <cell r="G38">
            <v>323</v>
          </cell>
          <cell r="H38">
            <v>210</v>
          </cell>
          <cell r="I38">
            <v>5481</v>
          </cell>
          <cell r="J38">
            <v>5000</v>
          </cell>
        </row>
        <row r="39">
          <cell r="A39">
            <v>13231</v>
          </cell>
          <cell r="B39" t="str">
            <v xml:space="preserve"> U. OF HOUSTON-VICTORIA</v>
          </cell>
          <cell r="C39">
            <v>181</v>
          </cell>
          <cell r="D39">
            <v>91</v>
          </cell>
          <cell r="E39">
            <v>153</v>
          </cell>
          <cell r="F39">
            <v>125</v>
          </cell>
          <cell r="G39">
            <v>79</v>
          </cell>
          <cell r="H39">
            <v>40</v>
          </cell>
          <cell r="I39">
            <v>4720</v>
          </cell>
          <cell r="J39">
            <v>4720</v>
          </cell>
        </row>
        <row r="40">
          <cell r="A40">
            <v>25554</v>
          </cell>
          <cell r="B40" t="str">
            <v xml:space="preserve"> UT M.D. ANDERSON CANCER CENTER</v>
          </cell>
          <cell r="C40">
            <v>2</v>
          </cell>
          <cell r="D40">
            <v>1</v>
          </cell>
          <cell r="E40">
            <v>2</v>
          </cell>
          <cell r="F40">
            <v>2</v>
          </cell>
          <cell r="G40">
            <v>0</v>
          </cell>
          <cell r="H40">
            <v>1</v>
          </cell>
          <cell r="I40">
            <v>5000</v>
          </cell>
          <cell r="J40">
            <v>5000</v>
          </cell>
        </row>
        <row r="41">
          <cell r="A41">
            <v>29269</v>
          </cell>
          <cell r="B41" t="str">
            <v xml:space="preserve"> TEXAS A&amp;M UNIVERSITY-TEXARKANA</v>
          </cell>
          <cell r="C41">
            <v>43</v>
          </cell>
          <cell r="D41">
            <v>43</v>
          </cell>
          <cell r="E41">
            <v>30</v>
          </cell>
          <cell r="F41">
            <v>45</v>
          </cell>
          <cell r="G41">
            <v>21</v>
          </cell>
          <cell r="H41">
            <v>18</v>
          </cell>
          <cell r="I41">
            <v>6000</v>
          </cell>
          <cell r="J41">
            <v>5000</v>
          </cell>
        </row>
        <row r="42">
          <cell r="A42">
            <v>30646</v>
          </cell>
          <cell r="B42" t="str">
            <v xml:space="preserve"> U. OF TEXAS AT BROWNSVILLE</v>
          </cell>
          <cell r="C42">
            <v>604</v>
          </cell>
          <cell r="D42">
            <v>854</v>
          </cell>
          <cell r="E42">
            <v>562</v>
          </cell>
          <cell r="F42">
            <v>842</v>
          </cell>
          <cell r="G42">
            <v>392</v>
          </cell>
          <cell r="H42">
            <v>403</v>
          </cell>
          <cell r="I42">
            <v>5822</v>
          </cell>
          <cell r="J42">
            <v>5000</v>
          </cell>
        </row>
        <row r="43">
          <cell r="A43">
            <v>42295</v>
          </cell>
          <cell r="B43" t="str">
            <v xml:space="preserve"> TEXAS A&amp;M UNIV-CENTRAL TEXAS</v>
          </cell>
          <cell r="C43">
            <v>2</v>
          </cell>
          <cell r="D43">
            <v>6</v>
          </cell>
          <cell r="E43">
            <v>25</v>
          </cell>
          <cell r="F43">
            <v>7</v>
          </cell>
          <cell r="G43">
            <v>0</v>
          </cell>
          <cell r="H43">
            <v>0</v>
          </cell>
          <cell r="I43">
            <v>4750</v>
          </cell>
          <cell r="J43">
            <v>4750</v>
          </cell>
        </row>
        <row r="44">
          <cell r="A44">
            <v>42421</v>
          </cell>
          <cell r="B44" t="str">
            <v xml:space="preserve"> UNIV. OF NORTH TEXAS AT DALLAS</v>
          </cell>
          <cell r="C44">
            <v>91</v>
          </cell>
          <cell r="D44">
            <v>95</v>
          </cell>
          <cell r="E44">
            <v>138</v>
          </cell>
          <cell r="F44">
            <v>166</v>
          </cell>
          <cell r="G44">
            <v>91</v>
          </cell>
          <cell r="H44">
            <v>60</v>
          </cell>
          <cell r="I44">
            <v>4802</v>
          </cell>
          <cell r="J44">
            <v>4802</v>
          </cell>
        </row>
        <row r="45">
          <cell r="A45">
            <v>103639</v>
          </cell>
          <cell r="B45" t="str">
            <v xml:space="preserve"> TEXAS A&amp;M UNIV-SAN ANTONIO</v>
          </cell>
          <cell r="C45">
            <v>4</v>
          </cell>
          <cell r="D45">
            <v>11</v>
          </cell>
          <cell r="E45">
            <v>0</v>
          </cell>
          <cell r="F45">
            <v>16</v>
          </cell>
          <cell r="G45">
            <v>0</v>
          </cell>
          <cell r="H45">
            <v>8</v>
          </cell>
          <cell r="I45">
            <v>4186</v>
          </cell>
          <cell r="J45">
            <v>4186</v>
          </cell>
        </row>
      </sheetData>
      <sheetData sheetId="3">
        <row r="1">
          <cell r="A1" t="str">
            <v>Fice Code</v>
          </cell>
          <cell r="B1" t="str">
            <v>Inst Name</v>
          </cell>
          <cell r="C1" t="str">
            <v># Students</v>
          </cell>
        </row>
        <row r="2">
          <cell r="A2">
            <v>3541</v>
          </cell>
          <cell r="B2" t="str">
            <v>ANGELO STATE UNIVERSITY</v>
          </cell>
          <cell r="C2">
            <v>602</v>
          </cell>
        </row>
        <row r="3">
          <cell r="A3">
            <v>3565</v>
          </cell>
          <cell r="B3" t="str">
            <v>TEXAS A&amp;M UNIVERSITY-COMMERCE</v>
          </cell>
          <cell r="C3">
            <v>602</v>
          </cell>
        </row>
        <row r="4">
          <cell r="A4">
            <v>3581</v>
          </cell>
          <cell r="B4" t="str">
            <v>LAMAR UNIVERSITY</v>
          </cell>
          <cell r="C4">
            <v>709</v>
          </cell>
        </row>
        <row r="5">
          <cell r="A5">
            <v>3592</v>
          </cell>
          <cell r="B5" t="str">
            <v>MIDWESTERN STATE UNIVERSITY</v>
          </cell>
          <cell r="C5">
            <v>377</v>
          </cell>
        </row>
        <row r="6">
          <cell r="A6">
            <v>3594</v>
          </cell>
          <cell r="B6" t="str">
            <v>UNIVERSITY OF NORTH TEXAS</v>
          </cell>
          <cell r="C6">
            <v>1697</v>
          </cell>
        </row>
        <row r="7">
          <cell r="A7">
            <v>3599</v>
          </cell>
          <cell r="B7" t="str">
            <v>U. OF TEXAS-RIO GRANDE VALLEY</v>
          </cell>
          <cell r="C7">
            <v>2567</v>
          </cell>
        </row>
        <row r="8">
          <cell r="A8">
            <v>3606</v>
          </cell>
          <cell r="B8" t="str">
            <v>SAM HOUSTON STATE UNIVERSITY</v>
          </cell>
          <cell r="C8">
            <v>1252</v>
          </cell>
        </row>
        <row r="9">
          <cell r="A9">
            <v>3615</v>
          </cell>
          <cell r="B9" t="str">
            <v>TEXAS STATE UNIVERSITY</v>
          </cell>
          <cell r="C9">
            <v>2111</v>
          </cell>
        </row>
        <row r="10">
          <cell r="A10">
            <v>3624</v>
          </cell>
          <cell r="B10" t="str">
            <v>STEPHEN F. AUSTIN STATE UNIV</v>
          </cell>
          <cell r="C10">
            <v>896</v>
          </cell>
        </row>
        <row r="11">
          <cell r="A11">
            <v>3625</v>
          </cell>
          <cell r="B11" t="str">
            <v>SUL ROSS STATE UNIVERSITY</v>
          </cell>
          <cell r="C11">
            <v>214</v>
          </cell>
        </row>
        <row r="12">
          <cell r="A12">
            <v>3630</v>
          </cell>
          <cell r="B12" t="str">
            <v>PRAIRIE VIEW A&amp;M UNIVERSITY</v>
          </cell>
          <cell r="C12">
            <v>1135</v>
          </cell>
        </row>
        <row r="13">
          <cell r="A13">
            <v>3631</v>
          </cell>
          <cell r="B13" t="str">
            <v>TARLETON STATE UNIVERSITY</v>
          </cell>
          <cell r="C13">
            <v>828</v>
          </cell>
        </row>
        <row r="14">
          <cell r="A14">
            <v>3632</v>
          </cell>
          <cell r="B14" t="str">
            <v>TEXAS A&amp;M UNIVERSITY</v>
          </cell>
          <cell r="C14">
            <v>2453</v>
          </cell>
        </row>
        <row r="15">
          <cell r="A15">
            <v>3639</v>
          </cell>
          <cell r="B15" t="str">
            <v>TEXAS A&amp;M UNIV-KINGSVILLE</v>
          </cell>
          <cell r="C15">
            <v>653</v>
          </cell>
        </row>
        <row r="16">
          <cell r="A16">
            <v>3642</v>
          </cell>
          <cell r="B16" t="str">
            <v>TEXAS SOUTHERN UNIVERSITY</v>
          </cell>
          <cell r="C16">
            <v>1124</v>
          </cell>
        </row>
        <row r="17">
          <cell r="A17">
            <v>3644</v>
          </cell>
          <cell r="B17" t="str">
            <v>TEXAS TECH UNIVERSITY</v>
          </cell>
          <cell r="C17">
            <v>1202</v>
          </cell>
        </row>
        <row r="18">
          <cell r="A18">
            <v>3646</v>
          </cell>
          <cell r="B18" t="str">
            <v>TEXAS WOMAN'S UNIVERSITY</v>
          </cell>
          <cell r="C18">
            <v>655</v>
          </cell>
        </row>
        <row r="19">
          <cell r="A19">
            <v>3652</v>
          </cell>
          <cell r="B19" t="str">
            <v>UNIVERSITY OF HOUSTON</v>
          </cell>
          <cell r="C19">
            <v>1676</v>
          </cell>
        </row>
        <row r="20">
          <cell r="A20">
            <v>3656</v>
          </cell>
          <cell r="B20" t="str">
            <v>U. OF TEXAS AT ARLINGTON</v>
          </cell>
          <cell r="C20">
            <v>1149</v>
          </cell>
        </row>
        <row r="21">
          <cell r="A21">
            <v>3658</v>
          </cell>
          <cell r="B21" t="str">
            <v>U. OF TEXAS AT AUSTIN</v>
          </cell>
          <cell r="C21">
            <v>1585</v>
          </cell>
        </row>
        <row r="22">
          <cell r="A22">
            <v>3661</v>
          </cell>
          <cell r="B22" t="str">
            <v>U. OF TEXAS AT EL PASO</v>
          </cell>
          <cell r="C22">
            <v>1964</v>
          </cell>
        </row>
        <row r="23">
          <cell r="A23">
            <v>3665</v>
          </cell>
          <cell r="B23" t="str">
            <v>WEST TEXAS A&amp;M UNIVERSITY</v>
          </cell>
          <cell r="C23">
            <v>521</v>
          </cell>
        </row>
        <row r="24">
          <cell r="A24">
            <v>4948</v>
          </cell>
          <cell r="B24" t="str">
            <v>TAMUS HSC-BAYLOR CL DENTAL SCH</v>
          </cell>
          <cell r="C24">
            <v>4</v>
          </cell>
        </row>
        <row r="25">
          <cell r="A25">
            <v>9651</v>
          </cell>
          <cell r="B25" t="str">
            <v>TEXAS A&amp;M INTERNATIONAL UNIV</v>
          </cell>
          <cell r="C25">
            <v>788</v>
          </cell>
        </row>
        <row r="26">
          <cell r="A26">
            <v>9741</v>
          </cell>
          <cell r="B26" t="str">
            <v>U. OF TEXAS AT DALLAS</v>
          </cell>
          <cell r="C26">
            <v>726</v>
          </cell>
        </row>
        <row r="27">
          <cell r="A27">
            <v>9930</v>
          </cell>
          <cell r="B27" t="str">
            <v>U. OF TEXAS-PERMIAN BASIN</v>
          </cell>
          <cell r="C27">
            <v>181</v>
          </cell>
        </row>
        <row r="28">
          <cell r="A28">
            <v>10115</v>
          </cell>
          <cell r="B28" t="str">
            <v>U. OF TEXAS AT SAN ANTONIO</v>
          </cell>
          <cell r="C28">
            <v>2347</v>
          </cell>
        </row>
        <row r="29">
          <cell r="A29">
            <v>10298</v>
          </cell>
          <cell r="B29" t="str">
            <v>TEXAS A&amp;M UNIV AT GALVESTON</v>
          </cell>
          <cell r="C29">
            <v>89</v>
          </cell>
        </row>
        <row r="30">
          <cell r="A30">
            <v>11161</v>
          </cell>
          <cell r="B30" t="str">
            <v>TEXAS A&amp;M UNIV-CORPUS CHRISTI</v>
          </cell>
          <cell r="C30">
            <v>1338</v>
          </cell>
        </row>
        <row r="31">
          <cell r="A31">
            <v>11163</v>
          </cell>
          <cell r="B31" t="str">
            <v>U. OF TEXAS AT TYLER</v>
          </cell>
          <cell r="C31">
            <v>233</v>
          </cell>
        </row>
        <row r="32">
          <cell r="A32">
            <v>11711</v>
          </cell>
          <cell r="B32" t="str">
            <v>U. OF HOUSTON-CLEAR LAKE</v>
          </cell>
          <cell r="C32">
            <v>75</v>
          </cell>
        </row>
        <row r="33">
          <cell r="A33">
            <v>12826</v>
          </cell>
          <cell r="B33" t="str">
            <v>U. OF HOUSTON-DOWNTOWN</v>
          </cell>
          <cell r="C33">
            <v>722</v>
          </cell>
        </row>
        <row r="34">
          <cell r="A34">
            <v>13231</v>
          </cell>
          <cell r="B34" t="str">
            <v>U. OF HOUSTON-VICTORIA</v>
          </cell>
          <cell r="C34">
            <v>197</v>
          </cell>
        </row>
        <row r="35">
          <cell r="A35">
            <v>29269</v>
          </cell>
          <cell r="B35" t="str">
            <v>TEXAS A&amp;M UNIVERSITY-TEXARKANA</v>
          </cell>
          <cell r="C35">
            <v>75</v>
          </cell>
        </row>
        <row r="36">
          <cell r="A36">
            <v>30646</v>
          </cell>
          <cell r="B36" t="str">
            <v>U. OF TEXAS AT BROWNSVILLE</v>
          </cell>
          <cell r="C36">
            <v>655</v>
          </cell>
        </row>
        <row r="37">
          <cell r="A37">
            <v>42421</v>
          </cell>
          <cell r="B37" t="str">
            <v>UNIV. OF NORTH TEXAS AT DALLAS</v>
          </cell>
          <cell r="C37">
            <v>89</v>
          </cell>
        </row>
        <row r="38">
          <cell r="A38">
            <v>103639</v>
          </cell>
          <cell r="B38" t="str">
            <v>TEXAS A&amp;M UNIV-SAN ANTONIO</v>
          </cell>
          <cell r="C38">
            <v>4</v>
          </cell>
        </row>
      </sheetData>
      <sheetData sheetId="4">
        <row r="1">
          <cell r="A1" t="str">
            <v>Fice Code</v>
          </cell>
          <cell r="B1" t="str">
            <v>Inst Name</v>
          </cell>
          <cell r="C1" t="str">
            <v># Students</v>
          </cell>
        </row>
        <row r="2">
          <cell r="A2">
            <v>3541</v>
          </cell>
          <cell r="B2" t="str">
            <v>Angelo State University</v>
          </cell>
          <cell r="C2">
            <v>31</v>
          </cell>
        </row>
        <row r="3">
          <cell r="A3">
            <v>3565</v>
          </cell>
          <cell r="B3" t="str">
            <v>Texas A&amp;M University-Commerce</v>
          </cell>
          <cell r="C3">
            <v>209</v>
          </cell>
        </row>
        <row r="4">
          <cell r="A4">
            <v>3581</v>
          </cell>
          <cell r="B4" t="str">
            <v>Lamar University</v>
          </cell>
          <cell r="C4">
            <v>56</v>
          </cell>
        </row>
        <row r="5">
          <cell r="A5">
            <v>3592</v>
          </cell>
          <cell r="B5" t="str">
            <v>Midwestern State University</v>
          </cell>
          <cell r="C5">
            <v>30</v>
          </cell>
        </row>
        <row r="6">
          <cell r="A6">
            <v>3594</v>
          </cell>
          <cell r="B6" t="str">
            <v>University of North Texas</v>
          </cell>
          <cell r="C6">
            <v>332</v>
          </cell>
        </row>
        <row r="7">
          <cell r="A7">
            <v>3599</v>
          </cell>
          <cell r="B7" t="str">
            <v>The University of Texas-Pan American</v>
          </cell>
          <cell r="C7">
            <v>319</v>
          </cell>
        </row>
        <row r="8">
          <cell r="A8">
            <v>3606</v>
          </cell>
          <cell r="B8" t="str">
            <v>Sam Houston State University</v>
          </cell>
          <cell r="C8">
            <v>192</v>
          </cell>
        </row>
        <row r="9">
          <cell r="A9">
            <v>3615</v>
          </cell>
          <cell r="B9" t="str">
            <v>Texas State University - San Marcos</v>
          </cell>
          <cell r="C9">
            <v>229</v>
          </cell>
        </row>
        <row r="10">
          <cell r="A10">
            <v>3624</v>
          </cell>
          <cell r="B10" t="str">
            <v>Stephen F. Austin State University</v>
          </cell>
          <cell r="C10">
            <v>88</v>
          </cell>
        </row>
        <row r="11">
          <cell r="A11">
            <v>3625</v>
          </cell>
          <cell r="B11" t="str">
            <v>Sul Ross State University</v>
          </cell>
          <cell r="C11">
            <v>47</v>
          </cell>
        </row>
        <row r="12">
          <cell r="A12">
            <v>3630</v>
          </cell>
          <cell r="B12" t="str">
            <v>Prairie View A&amp;M University</v>
          </cell>
          <cell r="C12">
            <v>74</v>
          </cell>
        </row>
        <row r="13">
          <cell r="A13">
            <v>3631</v>
          </cell>
          <cell r="B13" t="str">
            <v>Tarleton State University</v>
          </cell>
          <cell r="C13">
            <v>178</v>
          </cell>
        </row>
        <row r="14">
          <cell r="A14">
            <v>3632</v>
          </cell>
          <cell r="B14" t="str">
            <v>Texas A&amp;M University</v>
          </cell>
          <cell r="C14">
            <v>102</v>
          </cell>
        </row>
        <row r="15">
          <cell r="A15">
            <v>3639</v>
          </cell>
          <cell r="B15" t="str">
            <v>Texas A&amp;M University-Kingsville</v>
          </cell>
          <cell r="C15">
            <v>72</v>
          </cell>
        </row>
        <row r="16">
          <cell r="A16">
            <v>3642</v>
          </cell>
          <cell r="B16" t="str">
            <v>Texas Southern University</v>
          </cell>
          <cell r="C16">
            <v>60</v>
          </cell>
        </row>
        <row r="17">
          <cell r="A17">
            <v>3644</v>
          </cell>
          <cell r="B17" t="str">
            <v>Texas Tech University</v>
          </cell>
          <cell r="C17">
            <v>200</v>
          </cell>
        </row>
        <row r="18">
          <cell r="A18">
            <v>3646</v>
          </cell>
          <cell r="B18" t="str">
            <v>Texas Woman's University</v>
          </cell>
          <cell r="C18">
            <v>188</v>
          </cell>
        </row>
        <row r="19">
          <cell r="A19">
            <v>3652</v>
          </cell>
          <cell r="B19" t="str">
            <v>University of Houston</v>
          </cell>
          <cell r="C19">
            <v>507</v>
          </cell>
        </row>
        <row r="20">
          <cell r="A20">
            <v>3656</v>
          </cell>
          <cell r="B20" t="str">
            <v>The University of Texas at Arlington</v>
          </cell>
          <cell r="C20">
            <v>534</v>
          </cell>
        </row>
        <row r="21">
          <cell r="A21">
            <v>3658</v>
          </cell>
          <cell r="B21" t="str">
            <v>The University of Texas at Austin</v>
          </cell>
          <cell r="C21">
            <v>81</v>
          </cell>
        </row>
        <row r="22">
          <cell r="A22">
            <v>3659</v>
          </cell>
          <cell r="B22" t="str">
            <v>The University of Texas Medical School, San Antonio</v>
          </cell>
          <cell r="C22">
            <v>50</v>
          </cell>
        </row>
        <row r="23">
          <cell r="A23">
            <v>3661</v>
          </cell>
          <cell r="B23" t="str">
            <v>The University of Texas at El Paso</v>
          </cell>
          <cell r="C23">
            <v>372</v>
          </cell>
        </row>
        <row r="24">
          <cell r="A24">
            <v>3665</v>
          </cell>
          <cell r="B24" t="str">
            <v>West Texas A&amp;M University</v>
          </cell>
          <cell r="C24">
            <v>133</v>
          </cell>
        </row>
        <row r="25">
          <cell r="A25">
            <v>4948</v>
          </cell>
          <cell r="B25" t="str">
            <v>Texas A&amp;M University System Health Science Center-Baylor College Dental School</v>
          </cell>
          <cell r="C25">
            <v>5</v>
          </cell>
        </row>
        <row r="26">
          <cell r="A26">
            <v>4951</v>
          </cell>
          <cell r="B26" t="str">
            <v>The University of Texas Dental School, Houston</v>
          </cell>
          <cell r="C26">
            <v>31</v>
          </cell>
        </row>
        <row r="27">
          <cell r="A27">
            <v>4952</v>
          </cell>
          <cell r="B27" t="str">
            <v>The University of Texas Medical School, Galveston</v>
          </cell>
          <cell r="C27">
            <v>23</v>
          </cell>
        </row>
        <row r="28">
          <cell r="A28">
            <v>9651</v>
          </cell>
          <cell r="B28" t="str">
            <v>Texas A&amp;M International University</v>
          </cell>
          <cell r="C28">
            <v>128</v>
          </cell>
        </row>
        <row r="29">
          <cell r="A29">
            <v>9741</v>
          </cell>
          <cell r="B29" t="str">
            <v>The University of Texas at Dallas</v>
          </cell>
          <cell r="C29">
            <v>223</v>
          </cell>
        </row>
        <row r="30">
          <cell r="A30">
            <v>9930</v>
          </cell>
          <cell r="B30" t="str">
            <v>The University of Texas of the Permian Basin</v>
          </cell>
          <cell r="C30">
            <v>65</v>
          </cell>
        </row>
        <row r="31">
          <cell r="A31">
            <v>10115</v>
          </cell>
          <cell r="B31" t="str">
            <v>The University of Texas at San Antonio</v>
          </cell>
          <cell r="C31">
            <v>236</v>
          </cell>
        </row>
        <row r="32">
          <cell r="A32">
            <v>10298</v>
          </cell>
          <cell r="B32" t="str">
            <v>Texas A&amp;M University at Galveston</v>
          </cell>
          <cell r="C32">
            <v>7</v>
          </cell>
        </row>
        <row r="33">
          <cell r="A33">
            <v>10674</v>
          </cell>
          <cell r="B33" t="str">
            <v>Texas Tech University Health Sciences Center School of Medicine</v>
          </cell>
          <cell r="C33">
            <v>42</v>
          </cell>
        </row>
        <row r="34">
          <cell r="A34">
            <v>11161</v>
          </cell>
          <cell r="B34" t="str">
            <v>Texas A&amp;M University-Corpus Christi</v>
          </cell>
          <cell r="C34">
            <v>100</v>
          </cell>
        </row>
        <row r="35">
          <cell r="A35">
            <v>11163</v>
          </cell>
          <cell r="B35" t="str">
            <v>The University of Texas at Tyler</v>
          </cell>
          <cell r="C35">
            <v>103</v>
          </cell>
        </row>
        <row r="36">
          <cell r="A36">
            <v>11711</v>
          </cell>
          <cell r="B36" t="str">
            <v>University of Houston-Clear Lake</v>
          </cell>
          <cell r="C36">
            <v>269</v>
          </cell>
        </row>
        <row r="37">
          <cell r="A37">
            <v>12826</v>
          </cell>
          <cell r="B37" t="str">
            <v>University of Houston-Downtown</v>
          </cell>
          <cell r="C37">
            <v>287</v>
          </cell>
        </row>
        <row r="38">
          <cell r="A38">
            <v>13231</v>
          </cell>
          <cell r="B38" t="str">
            <v>University of Houston-Victoria</v>
          </cell>
          <cell r="C38">
            <v>56</v>
          </cell>
        </row>
        <row r="39">
          <cell r="A39">
            <v>25554</v>
          </cell>
          <cell r="B39" t="str">
            <v>The University of Texas M.D. Anderson Cancer Center</v>
          </cell>
          <cell r="C39">
            <v>23</v>
          </cell>
        </row>
        <row r="40">
          <cell r="A40">
            <v>29269</v>
          </cell>
          <cell r="B40" t="str">
            <v>Texas A&amp;M University-Texarkana</v>
          </cell>
          <cell r="C40">
            <v>45</v>
          </cell>
        </row>
        <row r="41">
          <cell r="A41">
            <v>30646</v>
          </cell>
          <cell r="B41" t="str">
            <v>The University of Texas at Brownsville</v>
          </cell>
          <cell r="C41">
            <v>40</v>
          </cell>
        </row>
        <row r="42">
          <cell r="A42">
            <v>42295</v>
          </cell>
          <cell r="B42" t="str">
            <v>Texas A&amp;M-Central Texas</v>
          </cell>
          <cell r="C42">
            <v>78</v>
          </cell>
        </row>
        <row r="43">
          <cell r="A43">
            <v>42421</v>
          </cell>
          <cell r="B43" t="str">
            <v>University of North Texas at Dallas</v>
          </cell>
          <cell r="C43">
            <v>88</v>
          </cell>
        </row>
        <row r="44">
          <cell r="A44">
            <v>103639</v>
          </cell>
          <cell r="B44" t="str">
            <v>Texas A&amp;M University-San Antonio</v>
          </cell>
          <cell r="C44">
            <v>211</v>
          </cell>
        </row>
      </sheetData>
      <sheetData sheetId="5">
        <row r="4">
          <cell r="A4" t="str">
            <v>Fice Code</v>
          </cell>
          <cell r="B4" t="str">
            <v>INSTITUTION</v>
          </cell>
          <cell r="C4" t="str">
            <v>Total Original Allocation</v>
          </cell>
        </row>
        <row r="5">
          <cell r="B5" t="str">
            <v>Public Health-Related Institutions</v>
          </cell>
        </row>
        <row r="6">
          <cell r="A6">
            <v>4948</v>
          </cell>
          <cell r="B6" t="str">
            <v>Texas A&amp;M Health Science Center</v>
          </cell>
          <cell r="C6">
            <v>0</v>
          </cell>
        </row>
        <row r="7">
          <cell r="A7">
            <v>10674</v>
          </cell>
          <cell r="B7" t="str">
            <v>Texas Tech Health Science Center</v>
          </cell>
          <cell r="C7">
            <v>0</v>
          </cell>
        </row>
        <row r="8">
          <cell r="A8">
            <v>9768</v>
          </cell>
          <cell r="B8" t="str">
            <v>University of North Texas HSC Fort Worth</v>
          </cell>
          <cell r="C8">
            <v>0</v>
          </cell>
        </row>
        <row r="9">
          <cell r="A9">
            <v>4951</v>
          </cell>
          <cell r="B9" t="str">
            <v>The University of Texas HSC at Houston</v>
          </cell>
          <cell r="C9">
            <v>0</v>
          </cell>
        </row>
        <row r="10">
          <cell r="A10">
            <v>3659</v>
          </cell>
          <cell r="B10" t="str">
            <v>The University of Texas HSC at San Antonio</v>
          </cell>
          <cell r="C10">
            <v>0</v>
          </cell>
        </row>
        <row r="11">
          <cell r="A11">
            <v>25554</v>
          </cell>
          <cell r="B11" t="str">
            <v>The University of Texas M.D. Anderson Cancer Center</v>
          </cell>
          <cell r="C11">
            <v>0</v>
          </cell>
        </row>
        <row r="12">
          <cell r="A12">
            <v>4952</v>
          </cell>
          <cell r="B12" t="str">
            <v>The University of Texas Medical Branch at Galveston</v>
          </cell>
          <cell r="C12">
            <v>0</v>
          </cell>
        </row>
        <row r="13">
          <cell r="A13">
            <v>10019</v>
          </cell>
          <cell r="B13" t="str">
            <v>The University of Texas Southwestern Medical Center at Dallas</v>
          </cell>
          <cell r="C13">
            <v>0</v>
          </cell>
        </row>
        <row r="15">
          <cell r="B15" t="str">
            <v>Public Universities</v>
          </cell>
        </row>
        <row r="16">
          <cell r="A16">
            <v>3541</v>
          </cell>
          <cell r="B16" t="str">
            <v>Angelo State University</v>
          </cell>
          <cell r="C16">
            <v>4806795</v>
          </cell>
        </row>
        <row r="17">
          <cell r="A17">
            <v>3581</v>
          </cell>
          <cell r="B17" t="str">
            <v>Lamar University</v>
          </cell>
          <cell r="C17">
            <v>4981519</v>
          </cell>
        </row>
        <row r="18">
          <cell r="A18">
            <v>3592</v>
          </cell>
          <cell r="B18" t="str">
            <v>Midwestern State University</v>
          </cell>
          <cell r="C18">
            <v>4408436</v>
          </cell>
        </row>
        <row r="19">
          <cell r="A19">
            <v>3630</v>
          </cell>
          <cell r="B19" t="str">
            <v>Prairie View A&amp;M University</v>
          </cell>
          <cell r="C19">
            <v>9292749</v>
          </cell>
        </row>
        <row r="20">
          <cell r="A20">
            <v>3606</v>
          </cell>
          <cell r="B20" t="str">
            <v>Sam Houston State University</v>
          </cell>
          <cell r="C20">
            <v>11743821</v>
          </cell>
        </row>
        <row r="21">
          <cell r="A21">
            <v>3624</v>
          </cell>
          <cell r="B21" t="str">
            <v>Stephen F. Austin State University</v>
          </cell>
          <cell r="C21">
            <v>8187018</v>
          </cell>
        </row>
        <row r="22">
          <cell r="A22">
            <v>3625</v>
          </cell>
          <cell r="B22" t="str">
            <v>Sul Ross State University</v>
          </cell>
          <cell r="C22">
            <v>1497843</v>
          </cell>
        </row>
        <row r="23">
          <cell r="A23">
            <v>3631</v>
          </cell>
          <cell r="B23" t="str">
            <v>Tarleton State University</v>
          </cell>
          <cell r="C23">
            <v>6161278</v>
          </cell>
        </row>
        <row r="24">
          <cell r="A24">
            <v>9651</v>
          </cell>
          <cell r="B24" t="str">
            <v>Texas A&amp;M International University</v>
          </cell>
          <cell r="C24">
            <v>8741702</v>
          </cell>
        </row>
        <row r="25">
          <cell r="A25">
            <v>3632</v>
          </cell>
          <cell r="B25" t="str">
            <v>Texas A&amp;M University</v>
          </cell>
          <cell r="C25">
            <v>31961256</v>
          </cell>
        </row>
        <row r="26">
          <cell r="A26">
            <v>10298</v>
          </cell>
          <cell r="B26" t="str">
            <v>Texas A&amp;M University at Galveston</v>
          </cell>
          <cell r="C26">
            <v>801684</v>
          </cell>
        </row>
        <row r="27">
          <cell r="A27">
            <v>42295</v>
          </cell>
          <cell r="B27" t="str">
            <v xml:space="preserve">Texas A&amp;M University-Central Texas </v>
          </cell>
          <cell r="C27">
            <v>0</v>
          </cell>
        </row>
        <row r="28">
          <cell r="A28">
            <v>3565</v>
          </cell>
          <cell r="B28" t="str">
            <v>Texas A&amp;M University-Commerce</v>
          </cell>
          <cell r="C28">
            <v>5117455</v>
          </cell>
        </row>
        <row r="29">
          <cell r="A29">
            <v>11161</v>
          </cell>
          <cell r="B29" t="str">
            <v>Texas A&amp;M University-Corpus Christi</v>
          </cell>
          <cell r="C29">
            <v>6727846</v>
          </cell>
        </row>
        <row r="30">
          <cell r="A30">
            <v>3639</v>
          </cell>
          <cell r="B30" t="str">
            <v>Texas A&amp;M University-Kingsville</v>
          </cell>
          <cell r="C30">
            <v>6991879</v>
          </cell>
        </row>
        <row r="31">
          <cell r="A31">
            <v>29269</v>
          </cell>
          <cell r="B31" t="str">
            <v>Texas A&amp;M University-Texarkana</v>
          </cell>
          <cell r="C31">
            <v>593901</v>
          </cell>
        </row>
        <row r="32">
          <cell r="A32">
            <v>3642</v>
          </cell>
          <cell r="B32" t="str">
            <v>Texas Southern University</v>
          </cell>
          <cell r="C32">
            <v>6674864</v>
          </cell>
        </row>
        <row r="33">
          <cell r="A33">
            <v>3615</v>
          </cell>
          <cell r="B33" t="str">
            <v>Texas State University</v>
          </cell>
          <cell r="C33">
            <v>25321439</v>
          </cell>
        </row>
        <row r="34">
          <cell r="A34">
            <v>3644</v>
          </cell>
          <cell r="B34" t="str">
            <v>Texas Tech University</v>
          </cell>
          <cell r="C34">
            <v>12708763</v>
          </cell>
        </row>
        <row r="35">
          <cell r="A35">
            <v>3646</v>
          </cell>
          <cell r="B35" t="str">
            <v>Texas Woman's University</v>
          </cell>
          <cell r="C35">
            <v>7396896</v>
          </cell>
        </row>
        <row r="36">
          <cell r="A36">
            <v>3656</v>
          </cell>
          <cell r="B36" t="str">
            <v>The University of Texas at Arlington</v>
          </cell>
          <cell r="C36">
            <v>13157038</v>
          </cell>
        </row>
        <row r="37">
          <cell r="A37">
            <v>3658</v>
          </cell>
          <cell r="B37" t="str">
            <v>The University of Texas at Austin</v>
          </cell>
          <cell r="C37">
            <v>30065411</v>
          </cell>
        </row>
        <row r="38">
          <cell r="A38">
            <v>9741</v>
          </cell>
          <cell r="B38" t="str">
            <v>The University of Texas at Dallas</v>
          </cell>
          <cell r="C38">
            <v>7460116</v>
          </cell>
        </row>
        <row r="39">
          <cell r="A39">
            <v>3661</v>
          </cell>
          <cell r="B39" t="str">
            <v>The University of Texas at El Paso</v>
          </cell>
          <cell r="C39">
            <v>21247555</v>
          </cell>
        </row>
        <row r="40">
          <cell r="A40">
            <v>10115</v>
          </cell>
          <cell r="B40" t="str">
            <v>The University of Texas at San Antonio</v>
          </cell>
          <cell r="C40">
            <v>15868403</v>
          </cell>
        </row>
        <row r="41">
          <cell r="A41">
            <v>11163</v>
          </cell>
          <cell r="B41" t="str">
            <v>The University of Texas at Tyler</v>
          </cell>
          <cell r="C41">
            <v>2028291</v>
          </cell>
        </row>
        <row r="42">
          <cell r="A42">
            <v>9930</v>
          </cell>
          <cell r="B42" t="str">
            <v>The University of Texas of the Permian Basin</v>
          </cell>
          <cell r="C42">
            <v>1149179</v>
          </cell>
        </row>
        <row r="43">
          <cell r="A43">
            <v>3652</v>
          </cell>
          <cell r="B43" t="str">
            <v>University of Houston</v>
          </cell>
          <cell r="C43">
            <v>20254096</v>
          </cell>
        </row>
        <row r="44">
          <cell r="A44">
            <v>11711</v>
          </cell>
          <cell r="B44" t="str">
            <v>University of Houston-Clear Lake</v>
          </cell>
          <cell r="C44">
            <v>1175822</v>
          </cell>
        </row>
        <row r="45">
          <cell r="A45">
            <v>12826</v>
          </cell>
          <cell r="B45" t="str">
            <v>University of Houston-Downtown</v>
          </cell>
          <cell r="C45">
            <v>6587688</v>
          </cell>
        </row>
        <row r="46">
          <cell r="A46">
            <v>13231</v>
          </cell>
          <cell r="B46" t="str">
            <v>University of Houston-Victoria</v>
          </cell>
          <cell r="C46">
            <v>1578603</v>
          </cell>
        </row>
        <row r="47">
          <cell r="A47">
            <v>3594</v>
          </cell>
          <cell r="B47" t="str">
            <v>University of North Texas</v>
          </cell>
          <cell r="C47">
            <v>20406946</v>
          </cell>
        </row>
        <row r="48">
          <cell r="A48">
            <v>42421</v>
          </cell>
          <cell r="B48" t="str">
            <v>University of North Texas-Dallas</v>
          </cell>
          <cell r="C48">
            <v>875046</v>
          </cell>
        </row>
        <row r="49">
          <cell r="A49">
            <v>3599</v>
          </cell>
          <cell r="B49" t="str">
            <v>University of Texas Rio Grande Valley</v>
          </cell>
          <cell r="C49">
            <v>40919060</v>
          </cell>
        </row>
        <row r="50">
          <cell r="A50">
            <v>3665</v>
          </cell>
          <cell r="B50" t="str">
            <v>West Texas A&amp;M University</v>
          </cell>
          <cell r="C50">
            <v>4599661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
      <sheetName val="HB1-FY20-21 Proposed Approp"/>
      <sheetName val="Alloc Calculation"/>
      <sheetName val="Alloc Calc exclude 0"/>
      <sheetName val="Eligible count comparison"/>
      <sheetName val="Inst Totals - SAP unknown"/>
      <sheetName val="Eligible compare exclude 0"/>
      <sheetName val="Inst Combined Need Summary"/>
      <sheetName val="Inst Combined exclude 0"/>
      <sheetName val="TEG eligible w need"/>
      <sheetName val="TEG eligible exclude 0"/>
      <sheetName val="Elig Students - SAP Unknown"/>
      <sheetName val="TEG eligible WO need"/>
      <sheetName val="TEG Data from SPF"/>
      <sheetName val="SAS Query "/>
      <sheetName val="Pivot Elig exclude 0"/>
      <sheetName val="Pivot - Elig Stud SAP Unkn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23"/>
  <sheetViews>
    <sheetView zoomScale="90" zoomScaleNormal="90" workbookViewId="0">
      <selection activeCell="U23" sqref="U23"/>
    </sheetView>
  </sheetViews>
  <sheetFormatPr defaultRowHeight="15" x14ac:dyDescent="0.25"/>
  <cols>
    <col min="1" max="1" width="9.140625" style="2" customWidth="1"/>
    <col min="2" max="2" width="8.85546875" customWidth="1"/>
    <col min="4" max="4" width="10.5703125" customWidth="1"/>
    <col min="7" max="7" width="11.140625" customWidth="1"/>
  </cols>
  <sheetData>
    <row r="2" spans="1:22" x14ac:dyDescent="0.25">
      <c r="A2" s="1" t="s">
        <v>739</v>
      </c>
    </row>
    <row r="4" spans="1:22" s="108" customFormat="1" ht="2.25" customHeight="1" x14ac:dyDescent="0.25">
      <c r="A4" s="2"/>
    </row>
    <row r="5" spans="1:22" ht="374.45" customHeight="1" x14ac:dyDescent="0.25">
      <c r="A5" s="154" t="s">
        <v>592</v>
      </c>
      <c r="B5" s="154"/>
      <c r="C5" s="154"/>
      <c r="D5" s="154"/>
      <c r="E5" s="154"/>
      <c r="F5" s="154"/>
      <c r="G5" s="154"/>
      <c r="H5" s="154"/>
      <c r="I5" s="154"/>
      <c r="J5" s="154"/>
      <c r="K5" s="154"/>
      <c r="L5" s="154"/>
      <c r="M5" s="154"/>
      <c r="N5" s="154"/>
      <c r="O5" s="154"/>
      <c r="P5" s="154"/>
      <c r="Q5" s="154"/>
      <c r="R5" s="154"/>
      <c r="S5" s="154"/>
      <c r="T5" s="154"/>
      <c r="U5" s="154"/>
      <c r="V5" s="154"/>
    </row>
    <row r="6" spans="1:22" x14ac:dyDescent="0.25">
      <c r="A6" s="2" t="s">
        <v>97</v>
      </c>
    </row>
    <row r="7" spans="1:22" ht="21" x14ac:dyDescent="0.25">
      <c r="A7" s="149" t="s">
        <v>740</v>
      </c>
      <c r="B7" s="150" t="s">
        <v>752</v>
      </c>
    </row>
    <row r="9" spans="1:22" ht="18.75" x14ac:dyDescent="0.3">
      <c r="C9" s="151" t="s">
        <v>753</v>
      </c>
    </row>
    <row r="23" spans="3:3" ht="18.75" x14ac:dyDescent="0.3">
      <c r="C23" s="151" t="s">
        <v>754</v>
      </c>
    </row>
  </sheetData>
  <mergeCells count="1">
    <mergeCell ref="A5:V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67"/>
  <sheetViews>
    <sheetView tabSelected="1" zoomScaleNormal="100" workbookViewId="0">
      <pane xSplit="3" ySplit="11" topLeftCell="D12" activePane="bottomRight" state="frozen"/>
      <selection pane="topRight" activeCell="D1" sqref="D1"/>
      <selection pane="bottomLeft" activeCell="A10" sqref="A10"/>
      <selection pane="bottomRight" activeCell="E6" sqref="E6"/>
    </sheetView>
  </sheetViews>
  <sheetFormatPr defaultColWidth="8.85546875" defaultRowHeight="14.25" x14ac:dyDescent="0.2"/>
  <cols>
    <col min="1" max="1" width="8.5703125" style="23" bestFit="1" customWidth="1"/>
    <col min="2" max="2" width="56.42578125" style="23" bestFit="1" customWidth="1"/>
    <col min="3" max="3" width="20.5703125" style="23" bestFit="1" customWidth="1"/>
    <col min="4" max="4" width="15.85546875" style="23" customWidth="1"/>
    <col min="5" max="5" width="15" style="23" customWidth="1"/>
    <col min="6" max="6" width="14.140625" style="23" customWidth="1"/>
    <col min="7" max="7" width="21" style="23" customWidth="1"/>
    <col min="8" max="9" width="15.42578125" style="23" customWidth="1"/>
    <col min="10" max="10" width="12" style="23" customWidth="1"/>
    <col min="11" max="11" width="13.5703125" style="23" customWidth="1"/>
    <col min="12" max="12" width="20" style="23" customWidth="1"/>
    <col min="13" max="13" width="13.85546875" style="23" customWidth="1"/>
    <col min="14" max="14" width="17" style="23" customWidth="1"/>
    <col min="15" max="15" width="20.5703125" style="23" customWidth="1"/>
    <col min="16" max="16" width="15.42578125" style="23" customWidth="1"/>
    <col min="17" max="17" width="15.140625" style="23" customWidth="1"/>
    <col min="18" max="18" width="16.85546875" style="23" customWidth="1"/>
    <col min="19" max="19" width="19.5703125" style="23" customWidth="1"/>
    <col min="20" max="20" width="18.140625" style="23" customWidth="1"/>
    <col min="21" max="21" width="20.42578125" style="23" bestFit="1" customWidth="1"/>
    <col min="22" max="22" width="26.5703125" style="23" customWidth="1"/>
    <col min="23" max="16384" width="8.85546875" style="23"/>
  </cols>
  <sheetData>
    <row r="2" spans="1:22" s="22" customFormat="1" ht="27.75" customHeight="1" x14ac:dyDescent="0.2">
      <c r="A2" s="163" t="s">
        <v>594</v>
      </c>
      <c r="B2" s="163"/>
      <c r="C2" s="163"/>
      <c r="D2" s="17"/>
      <c r="E2" s="18"/>
      <c r="F2" s="17"/>
      <c r="G2" s="19"/>
      <c r="H2" s="19"/>
      <c r="I2" s="21"/>
      <c r="J2" s="18"/>
      <c r="K2" s="20"/>
    </row>
    <row r="3" spans="1:22" ht="15" x14ac:dyDescent="0.2">
      <c r="B3" s="104" t="s">
        <v>755</v>
      </c>
      <c r="C3" s="148">
        <v>433222737</v>
      </c>
    </row>
    <row r="4" spans="1:22" ht="15" x14ac:dyDescent="0.2">
      <c r="B4" s="104" t="s">
        <v>756</v>
      </c>
      <c r="C4" s="148">
        <v>38270741</v>
      </c>
    </row>
    <row r="5" spans="1:22" ht="15" x14ac:dyDescent="0.2">
      <c r="B5" s="152" t="s">
        <v>757</v>
      </c>
      <c r="C5" s="153">
        <f>C3-C4</f>
        <v>394951996</v>
      </c>
    </row>
    <row r="6" spans="1:22" ht="15" x14ac:dyDescent="0.2">
      <c r="B6" s="104" t="s">
        <v>738</v>
      </c>
      <c r="C6" s="148">
        <f>O59</f>
        <v>225390062.3307679</v>
      </c>
    </row>
    <row r="7" spans="1:22" ht="15" x14ac:dyDescent="0.2">
      <c r="A7" s="24"/>
      <c r="B7" s="104" t="s">
        <v>595</v>
      </c>
      <c r="C7" s="148">
        <f>C5-C6</f>
        <v>169561933.6692321</v>
      </c>
    </row>
    <row r="8" spans="1:22" x14ac:dyDescent="0.2">
      <c r="T8" s="164"/>
      <c r="U8" s="164"/>
      <c r="V8" s="164"/>
    </row>
    <row r="9" spans="1:22" ht="49.5" customHeight="1" x14ac:dyDescent="0.2">
      <c r="A9" s="25"/>
      <c r="B9" s="26"/>
      <c r="C9" s="161" t="s">
        <v>98</v>
      </c>
      <c r="D9" s="161" t="s">
        <v>596</v>
      </c>
      <c r="E9" s="161" t="s">
        <v>597</v>
      </c>
      <c r="F9" s="161" t="s">
        <v>598</v>
      </c>
      <c r="G9" s="161" t="s">
        <v>599</v>
      </c>
      <c r="H9" s="161" t="s">
        <v>99</v>
      </c>
      <c r="I9" s="161" t="s">
        <v>600</v>
      </c>
      <c r="J9" s="161" t="s">
        <v>601</v>
      </c>
      <c r="K9" s="161" t="s">
        <v>602</v>
      </c>
      <c r="L9" s="161" t="s">
        <v>603</v>
      </c>
      <c r="M9" s="161" t="s">
        <v>82</v>
      </c>
      <c r="N9" s="161" t="s">
        <v>604</v>
      </c>
      <c r="O9" s="161" t="s">
        <v>605</v>
      </c>
      <c r="P9" s="162" t="s">
        <v>606</v>
      </c>
      <c r="Q9" s="161" t="s">
        <v>607</v>
      </c>
      <c r="R9" s="161" t="s">
        <v>608</v>
      </c>
      <c r="S9" s="161" t="s">
        <v>92</v>
      </c>
      <c r="T9" s="161" t="s">
        <v>593</v>
      </c>
      <c r="U9" s="161" t="s">
        <v>609</v>
      </c>
      <c r="V9" s="161" t="s">
        <v>737</v>
      </c>
    </row>
    <row r="10" spans="1:22" ht="37.5" customHeight="1" x14ac:dyDescent="0.2">
      <c r="A10" s="70" t="s">
        <v>41</v>
      </c>
      <c r="B10" s="26" t="s">
        <v>83</v>
      </c>
      <c r="C10" s="161"/>
      <c r="D10" s="161"/>
      <c r="E10" s="161"/>
      <c r="F10" s="161"/>
      <c r="G10" s="161"/>
      <c r="H10" s="161"/>
      <c r="I10" s="161"/>
      <c r="J10" s="161"/>
      <c r="K10" s="161"/>
      <c r="L10" s="161"/>
      <c r="M10" s="161"/>
      <c r="N10" s="161"/>
      <c r="O10" s="161"/>
      <c r="P10" s="162"/>
      <c r="Q10" s="161"/>
      <c r="R10" s="161"/>
      <c r="S10" s="161"/>
      <c r="T10" s="161"/>
      <c r="U10" s="161"/>
      <c r="V10" s="161"/>
    </row>
    <row r="11" spans="1:22" ht="14.45" customHeight="1" x14ac:dyDescent="0.2">
      <c r="A11" s="27"/>
      <c r="B11" s="27" t="s">
        <v>84</v>
      </c>
      <c r="C11" s="27"/>
      <c r="D11" s="28"/>
      <c r="E11" s="28"/>
      <c r="F11" s="28"/>
      <c r="G11" s="28"/>
      <c r="H11" s="28"/>
      <c r="I11" s="28"/>
      <c r="J11" s="28"/>
      <c r="K11" s="28"/>
      <c r="L11" s="28"/>
      <c r="M11" s="29"/>
      <c r="N11" s="29"/>
      <c r="O11" s="29"/>
      <c r="P11" s="65"/>
      <c r="Q11" s="29"/>
      <c r="R11" s="28"/>
      <c r="S11" s="28"/>
      <c r="T11" s="28"/>
      <c r="U11" s="28"/>
      <c r="V11" s="28"/>
    </row>
    <row r="12" spans="1:22" x14ac:dyDescent="0.2">
      <c r="A12" s="105">
        <v>4948</v>
      </c>
      <c r="B12" s="30" t="s">
        <v>742</v>
      </c>
      <c r="C12" s="31">
        <f t="shared" ref="C12:C20" si="0">IFERROR(VLOOKUP($A12, FADSDATA,3,FALSE), 0)</f>
        <v>3</v>
      </c>
      <c r="D12" s="33">
        <f t="shared" ref="D12:D20" si="1">IFERROR(VLOOKUP($A12, FADSDATA, 7, FALSE), 0)</f>
        <v>0</v>
      </c>
      <c r="E12" s="74">
        <f t="shared" ref="E12:E19" si="2">ROUND(IFERROR(D12/C12, 0),5)</f>
        <v>0</v>
      </c>
      <c r="F12" s="31">
        <f t="shared" ref="F12:F20" si="3">IFERROR(VLOOKUP($A12, FADSDATA,5,FALSE), 0)</f>
        <v>6</v>
      </c>
      <c r="G12" s="33">
        <f t="shared" ref="G12:G19" si="4">ROUND(F12*E12,0)</f>
        <v>0</v>
      </c>
      <c r="H12" s="33">
        <f t="shared" ref="H12:H20" si="5">IFERROR(VLOOKUP($A12, FADSDATA, 4, FALSE), 0)</f>
        <v>41</v>
      </c>
      <c r="I12" s="34">
        <f t="shared" ref="I12:I20" si="6">IFERROR(VLOOKUP($A12, FADSDATA, 8, FALSE), 0)</f>
        <v>18</v>
      </c>
      <c r="J12" s="74">
        <f t="shared" ref="J12:J19" si="7">ROUND(IFERROR(I12/H12, 0),5)</f>
        <v>0.43902000000000002</v>
      </c>
      <c r="K12" s="34">
        <f t="shared" ref="K12:K20" si="8">IFERROR(VLOOKUP($A12, FADSDATA, 6, FALSE), 0)</f>
        <v>58</v>
      </c>
      <c r="L12" s="34">
        <f t="shared" ref="L12:L19" si="9">ROUND(J12*K12,0)</f>
        <v>25</v>
      </c>
      <c r="M12" s="32">
        <f t="shared" ref="M12:M19" si="10">G12+L12</f>
        <v>25</v>
      </c>
      <c r="N12" s="32">
        <f t="shared" ref="N12:N20" si="11">IFERROR(VLOOKUP($A12, FADSDATA, 10, FALSE), 0)</f>
        <v>1032.265625</v>
      </c>
      <c r="O12" s="66">
        <f t="shared" ref="O12:O19" si="12">M12*N12</f>
        <v>25806.640625</v>
      </c>
      <c r="P12" s="35">
        <f t="shared" ref="P12:P19" si="13">IFERROR(VLOOKUP(A12, FirstTime, 3, FALSE), 0)</f>
        <v>13</v>
      </c>
      <c r="Q12" s="35">
        <f t="shared" ref="Q12:Q19" si="14">IFERROR(VLOOKUP(A12, TEOG, 3, FALSE), 0)</f>
        <v>4</v>
      </c>
      <c r="R12" s="35">
        <f t="shared" ref="R12:R19" si="15">IFERROR(VLOOKUP(A12, Assoc, 3, FALSE), 0)</f>
        <v>13</v>
      </c>
      <c r="S12" s="35">
        <f>P12+Q12+R12</f>
        <v>30</v>
      </c>
      <c r="T12" s="74">
        <f t="shared" ref="T12:T20" si="16">IFERROR(S12/$S$59, 0)</f>
        <v>6.2498697943792834E-4</v>
      </c>
      <c r="U12" s="75">
        <f>ROUNDDOWN(T12*$C$7,0)</f>
        <v>105974</v>
      </c>
      <c r="V12" s="76">
        <f t="shared" ref="V12:V19" si="17">O12+U12</f>
        <v>131780.640625</v>
      </c>
    </row>
    <row r="13" spans="1:22" x14ac:dyDescent="0.2">
      <c r="A13" s="105">
        <v>10674</v>
      </c>
      <c r="B13" s="30" t="s">
        <v>743</v>
      </c>
      <c r="C13" s="31">
        <f t="shared" si="0"/>
        <v>0</v>
      </c>
      <c r="D13" s="33">
        <f t="shared" si="1"/>
        <v>0</v>
      </c>
      <c r="E13" s="74">
        <f t="shared" si="2"/>
        <v>0</v>
      </c>
      <c r="F13" s="31">
        <f t="shared" si="3"/>
        <v>0</v>
      </c>
      <c r="G13" s="33">
        <f t="shared" si="4"/>
        <v>0</v>
      </c>
      <c r="H13" s="33">
        <f t="shared" si="5"/>
        <v>24</v>
      </c>
      <c r="I13" s="34">
        <f t="shared" si="6"/>
        <v>8</v>
      </c>
      <c r="J13" s="74">
        <f t="shared" si="7"/>
        <v>0.33333000000000002</v>
      </c>
      <c r="K13" s="34">
        <f t="shared" si="8"/>
        <v>17</v>
      </c>
      <c r="L13" s="34">
        <f t="shared" si="9"/>
        <v>6</v>
      </c>
      <c r="M13" s="32">
        <f t="shared" si="10"/>
        <v>6</v>
      </c>
      <c r="N13" s="32">
        <f t="shared" si="11"/>
        <v>3676.4705882352941</v>
      </c>
      <c r="O13" s="66">
        <f t="shared" si="12"/>
        <v>22058.823529411766</v>
      </c>
      <c r="P13" s="35">
        <f t="shared" si="13"/>
        <v>0</v>
      </c>
      <c r="Q13" s="35">
        <f t="shared" si="14"/>
        <v>1</v>
      </c>
      <c r="R13" s="35">
        <f t="shared" si="15"/>
        <v>0</v>
      </c>
      <c r="S13" s="35">
        <f t="shared" ref="S13:S19" si="18">P13+Q13+R13</f>
        <v>1</v>
      </c>
      <c r="T13" s="74">
        <f t="shared" si="16"/>
        <v>2.0832899314597614E-5</v>
      </c>
      <c r="U13" s="75">
        <f t="shared" ref="U13:U57" si="19">ROUNDDOWN(T13*$C$7,0)</f>
        <v>3532</v>
      </c>
      <c r="V13" s="76">
        <f t="shared" si="17"/>
        <v>25590.823529411766</v>
      </c>
    </row>
    <row r="14" spans="1:22" x14ac:dyDescent="0.2">
      <c r="A14" s="105">
        <v>4951</v>
      </c>
      <c r="B14" s="22" t="s">
        <v>744</v>
      </c>
      <c r="C14" s="31">
        <f t="shared" si="0"/>
        <v>7</v>
      </c>
      <c r="D14" s="33">
        <f t="shared" si="1"/>
        <v>4</v>
      </c>
      <c r="E14" s="74">
        <f t="shared" si="2"/>
        <v>0.57142999999999999</v>
      </c>
      <c r="F14" s="31">
        <f t="shared" si="3"/>
        <v>11</v>
      </c>
      <c r="G14" s="33">
        <f t="shared" si="4"/>
        <v>6</v>
      </c>
      <c r="H14" s="33">
        <f t="shared" si="5"/>
        <v>18</v>
      </c>
      <c r="I14" s="34">
        <f t="shared" si="6"/>
        <v>1</v>
      </c>
      <c r="J14" s="74">
        <f t="shared" si="7"/>
        <v>5.5559999999999998E-2</v>
      </c>
      <c r="K14" s="34">
        <f t="shared" si="8"/>
        <v>18</v>
      </c>
      <c r="L14" s="34">
        <f t="shared" si="9"/>
        <v>1</v>
      </c>
      <c r="M14" s="32">
        <f t="shared" si="10"/>
        <v>7</v>
      </c>
      <c r="N14" s="32">
        <f t="shared" si="11"/>
        <v>5000</v>
      </c>
      <c r="O14" s="66">
        <f t="shared" si="12"/>
        <v>35000</v>
      </c>
      <c r="P14" s="35">
        <f t="shared" si="13"/>
        <v>0</v>
      </c>
      <c r="Q14" s="35">
        <f t="shared" si="14"/>
        <v>6</v>
      </c>
      <c r="R14" s="35">
        <f t="shared" si="15"/>
        <v>3</v>
      </c>
      <c r="S14" s="35">
        <f t="shared" si="18"/>
        <v>9</v>
      </c>
      <c r="T14" s="74">
        <f t="shared" si="16"/>
        <v>1.8749609383137851E-4</v>
      </c>
      <c r="U14" s="75">
        <f t="shared" si="19"/>
        <v>31792</v>
      </c>
      <c r="V14" s="76">
        <f t="shared" si="17"/>
        <v>66792</v>
      </c>
    </row>
    <row r="15" spans="1:22" ht="14.45" customHeight="1" x14ac:dyDescent="0.2">
      <c r="A15" s="105">
        <v>25554</v>
      </c>
      <c r="B15" s="22" t="s">
        <v>745</v>
      </c>
      <c r="C15" s="31">
        <f t="shared" si="0"/>
        <v>6</v>
      </c>
      <c r="D15" s="33">
        <f t="shared" si="1"/>
        <v>6</v>
      </c>
      <c r="E15" s="74">
        <f t="shared" si="2"/>
        <v>1</v>
      </c>
      <c r="F15" s="31">
        <f t="shared" si="3"/>
        <v>14</v>
      </c>
      <c r="G15" s="33">
        <f t="shared" si="4"/>
        <v>14</v>
      </c>
      <c r="H15" s="33">
        <f t="shared" si="5"/>
        <v>13</v>
      </c>
      <c r="I15" s="34">
        <f t="shared" si="6"/>
        <v>3</v>
      </c>
      <c r="J15" s="74">
        <f t="shared" si="7"/>
        <v>0.23077</v>
      </c>
      <c r="K15" s="34">
        <f t="shared" si="8"/>
        <v>11</v>
      </c>
      <c r="L15" s="34">
        <f t="shared" si="9"/>
        <v>3</v>
      </c>
      <c r="M15" s="32">
        <f t="shared" si="10"/>
        <v>17</v>
      </c>
      <c r="N15" s="32">
        <f t="shared" si="11"/>
        <v>3841.96</v>
      </c>
      <c r="O15" s="66">
        <f t="shared" si="12"/>
        <v>65313.32</v>
      </c>
      <c r="P15" s="35">
        <f t="shared" si="13"/>
        <v>0</v>
      </c>
      <c r="Q15" s="35">
        <f t="shared" si="14"/>
        <v>5</v>
      </c>
      <c r="R15" s="35">
        <f t="shared" si="15"/>
        <v>0</v>
      </c>
      <c r="S15" s="35">
        <f t="shared" si="18"/>
        <v>5</v>
      </c>
      <c r="T15" s="74">
        <f t="shared" si="16"/>
        <v>1.0416449657298807E-4</v>
      </c>
      <c r="U15" s="75">
        <f t="shared" si="19"/>
        <v>17662</v>
      </c>
      <c r="V15" s="76">
        <f t="shared" si="17"/>
        <v>82975.320000000007</v>
      </c>
    </row>
    <row r="16" spans="1:22" x14ac:dyDescent="0.2">
      <c r="A16" s="105">
        <v>4952</v>
      </c>
      <c r="B16" s="22" t="s">
        <v>741</v>
      </c>
      <c r="C16" s="31">
        <f t="shared" si="0"/>
        <v>0</v>
      </c>
      <c r="D16" s="33">
        <f t="shared" si="1"/>
        <v>0</v>
      </c>
      <c r="E16" s="74">
        <f t="shared" si="2"/>
        <v>0</v>
      </c>
      <c r="F16" s="31">
        <f t="shared" si="3"/>
        <v>0</v>
      </c>
      <c r="G16" s="33">
        <f t="shared" si="4"/>
        <v>0</v>
      </c>
      <c r="H16" s="33">
        <f t="shared" si="5"/>
        <v>11</v>
      </c>
      <c r="I16" s="34">
        <f t="shared" si="6"/>
        <v>3</v>
      </c>
      <c r="J16" s="74">
        <f t="shared" si="7"/>
        <v>0.27272999999999997</v>
      </c>
      <c r="K16" s="34">
        <f t="shared" si="8"/>
        <v>12</v>
      </c>
      <c r="L16" s="34">
        <f t="shared" si="9"/>
        <v>3</v>
      </c>
      <c r="M16" s="32">
        <f t="shared" si="10"/>
        <v>3</v>
      </c>
      <c r="N16" s="32">
        <f t="shared" si="11"/>
        <v>5000</v>
      </c>
      <c r="O16" s="66">
        <f t="shared" si="12"/>
        <v>15000</v>
      </c>
      <c r="P16" s="35">
        <f t="shared" si="13"/>
        <v>0</v>
      </c>
      <c r="Q16" s="35">
        <f t="shared" si="14"/>
        <v>8</v>
      </c>
      <c r="R16" s="35">
        <f t="shared" si="15"/>
        <v>0</v>
      </c>
      <c r="S16" s="35">
        <f t="shared" si="18"/>
        <v>8</v>
      </c>
      <c r="T16" s="74">
        <f t="shared" si="16"/>
        <v>1.6666319451678091E-4</v>
      </c>
      <c r="U16" s="75">
        <f t="shared" si="19"/>
        <v>28259</v>
      </c>
      <c r="V16" s="76">
        <f t="shared" si="17"/>
        <v>43259</v>
      </c>
    </row>
    <row r="17" spans="1:22" ht="14.45" customHeight="1" x14ac:dyDescent="0.2">
      <c r="A17" s="105">
        <v>3659</v>
      </c>
      <c r="B17" s="22" t="s">
        <v>746</v>
      </c>
      <c r="C17" s="31">
        <f t="shared" si="0"/>
        <v>0</v>
      </c>
      <c r="D17" s="33">
        <f t="shared" si="1"/>
        <v>0</v>
      </c>
      <c r="E17" s="74">
        <f t="shared" si="2"/>
        <v>0</v>
      </c>
      <c r="F17" s="31">
        <f t="shared" si="3"/>
        <v>0</v>
      </c>
      <c r="G17" s="33">
        <f t="shared" si="4"/>
        <v>0</v>
      </c>
      <c r="H17" s="33">
        <f t="shared" si="5"/>
        <v>27</v>
      </c>
      <c r="I17" s="34">
        <f t="shared" si="6"/>
        <v>11</v>
      </c>
      <c r="J17" s="74">
        <f t="shared" si="7"/>
        <v>0.40740999999999999</v>
      </c>
      <c r="K17" s="34">
        <f t="shared" si="8"/>
        <v>25</v>
      </c>
      <c r="L17" s="34">
        <f t="shared" si="9"/>
        <v>10</v>
      </c>
      <c r="M17" s="32">
        <f t="shared" si="10"/>
        <v>10</v>
      </c>
      <c r="N17" s="32">
        <f t="shared" si="11"/>
        <v>5000</v>
      </c>
      <c r="O17" s="66">
        <f t="shared" si="12"/>
        <v>50000</v>
      </c>
      <c r="P17" s="35">
        <f t="shared" si="13"/>
        <v>0</v>
      </c>
      <c r="Q17" s="35">
        <f t="shared" si="14"/>
        <v>3</v>
      </c>
      <c r="R17" s="35">
        <f t="shared" si="15"/>
        <v>37</v>
      </c>
      <c r="S17" s="35">
        <f t="shared" si="18"/>
        <v>40</v>
      </c>
      <c r="T17" s="74">
        <f t="shared" si="16"/>
        <v>8.3331597258390453E-4</v>
      </c>
      <c r="U17" s="75">
        <f t="shared" si="19"/>
        <v>141298</v>
      </c>
      <c r="V17" s="76">
        <f t="shared" si="17"/>
        <v>191298</v>
      </c>
    </row>
    <row r="18" spans="1:22" x14ac:dyDescent="0.2">
      <c r="A18" s="105">
        <v>10019</v>
      </c>
      <c r="B18" s="62" t="s">
        <v>85</v>
      </c>
      <c r="C18" s="31">
        <f t="shared" si="0"/>
        <v>0</v>
      </c>
      <c r="D18" s="33">
        <f t="shared" si="1"/>
        <v>0</v>
      </c>
      <c r="E18" s="74">
        <f t="shared" si="2"/>
        <v>0</v>
      </c>
      <c r="F18" s="31">
        <f t="shared" si="3"/>
        <v>0</v>
      </c>
      <c r="G18" s="33">
        <f t="shared" si="4"/>
        <v>0</v>
      </c>
      <c r="H18" s="33">
        <f t="shared" si="5"/>
        <v>0</v>
      </c>
      <c r="I18" s="34">
        <f t="shared" si="6"/>
        <v>0</v>
      </c>
      <c r="J18" s="74">
        <f t="shared" si="7"/>
        <v>0</v>
      </c>
      <c r="K18" s="34">
        <f t="shared" si="8"/>
        <v>0</v>
      </c>
      <c r="L18" s="34">
        <f t="shared" si="9"/>
        <v>0</v>
      </c>
      <c r="M18" s="32">
        <f t="shared" si="10"/>
        <v>0</v>
      </c>
      <c r="N18" s="32">
        <f t="shared" si="11"/>
        <v>0</v>
      </c>
      <c r="O18" s="66">
        <f t="shared" si="12"/>
        <v>0</v>
      </c>
      <c r="P18" s="35">
        <f t="shared" si="13"/>
        <v>0</v>
      </c>
      <c r="Q18" s="35">
        <f t="shared" si="14"/>
        <v>0</v>
      </c>
      <c r="R18" s="35">
        <f t="shared" si="15"/>
        <v>0</v>
      </c>
      <c r="S18" s="35">
        <f t="shared" si="18"/>
        <v>0</v>
      </c>
      <c r="T18" s="74">
        <f t="shared" si="16"/>
        <v>0</v>
      </c>
      <c r="U18" s="75">
        <f t="shared" si="19"/>
        <v>0</v>
      </c>
      <c r="V18" s="76">
        <f t="shared" si="17"/>
        <v>0</v>
      </c>
    </row>
    <row r="19" spans="1:22" ht="28.5" x14ac:dyDescent="0.2">
      <c r="A19" s="105">
        <v>9768</v>
      </c>
      <c r="B19" s="61" t="s">
        <v>747</v>
      </c>
      <c r="C19" s="31">
        <f t="shared" si="0"/>
        <v>0</v>
      </c>
      <c r="D19" s="33">
        <f t="shared" si="1"/>
        <v>0</v>
      </c>
      <c r="E19" s="74">
        <f t="shared" si="2"/>
        <v>0</v>
      </c>
      <c r="F19" s="31">
        <f t="shared" si="3"/>
        <v>0</v>
      </c>
      <c r="G19" s="33">
        <f t="shared" si="4"/>
        <v>0</v>
      </c>
      <c r="H19" s="33">
        <f t="shared" si="5"/>
        <v>0</v>
      </c>
      <c r="I19" s="34">
        <f t="shared" si="6"/>
        <v>0</v>
      </c>
      <c r="J19" s="74">
        <f t="shared" si="7"/>
        <v>0</v>
      </c>
      <c r="K19" s="34">
        <f t="shared" si="8"/>
        <v>0</v>
      </c>
      <c r="L19" s="34">
        <f t="shared" si="9"/>
        <v>0</v>
      </c>
      <c r="M19" s="32">
        <f t="shared" si="10"/>
        <v>0</v>
      </c>
      <c r="N19" s="32">
        <f t="shared" si="11"/>
        <v>0</v>
      </c>
      <c r="O19" s="66">
        <f t="shared" si="12"/>
        <v>0</v>
      </c>
      <c r="P19" s="35">
        <f t="shared" si="13"/>
        <v>0</v>
      </c>
      <c r="Q19" s="35">
        <f t="shared" si="14"/>
        <v>0</v>
      </c>
      <c r="R19" s="35">
        <f t="shared" si="15"/>
        <v>0</v>
      </c>
      <c r="S19" s="35">
        <f t="shared" si="18"/>
        <v>0</v>
      </c>
      <c r="T19" s="74">
        <f t="shared" si="16"/>
        <v>0</v>
      </c>
      <c r="U19" s="75">
        <f t="shared" si="19"/>
        <v>0</v>
      </c>
      <c r="V19" s="76">
        <f t="shared" si="17"/>
        <v>0</v>
      </c>
    </row>
    <row r="20" spans="1:22" x14ac:dyDescent="0.2">
      <c r="A20" s="105">
        <v>42808</v>
      </c>
      <c r="B20" s="30" t="s">
        <v>748</v>
      </c>
      <c r="C20" s="31">
        <f t="shared" si="0"/>
        <v>0</v>
      </c>
      <c r="D20" s="33">
        <f t="shared" si="1"/>
        <v>0</v>
      </c>
      <c r="E20" s="74">
        <f t="shared" ref="E20" si="20">ROUND(IFERROR(D20/C20, 0),5)</f>
        <v>0</v>
      </c>
      <c r="F20" s="31">
        <f t="shared" si="3"/>
        <v>0</v>
      </c>
      <c r="G20" s="33">
        <f t="shared" ref="G20" si="21">ROUND(F20*E20,0)</f>
        <v>0</v>
      </c>
      <c r="H20" s="33">
        <f t="shared" si="5"/>
        <v>0</v>
      </c>
      <c r="I20" s="34">
        <f t="shared" si="6"/>
        <v>0</v>
      </c>
      <c r="J20" s="74">
        <f t="shared" ref="J20" si="22">ROUND(IFERROR(I20/H20, 0),5)</f>
        <v>0</v>
      </c>
      <c r="K20" s="34">
        <f t="shared" si="8"/>
        <v>3</v>
      </c>
      <c r="L20" s="34">
        <f t="shared" ref="L20" si="23">ROUND(J20*K20,0)</f>
        <v>0</v>
      </c>
      <c r="M20" s="32">
        <f t="shared" ref="M20" si="24">G20+L20</f>
        <v>0</v>
      </c>
      <c r="N20" s="32">
        <f t="shared" si="11"/>
        <v>3333.3333333333335</v>
      </c>
      <c r="O20" s="66">
        <f t="shared" ref="O20" si="25">M20*N20</f>
        <v>0</v>
      </c>
      <c r="P20" s="35">
        <f t="shared" ref="P20" si="26">IFERROR(VLOOKUP(A20, FirstTime, 3, FALSE), 0)</f>
        <v>0</v>
      </c>
      <c r="Q20" s="35">
        <f t="shared" ref="Q20" si="27">IFERROR(VLOOKUP(A20, TEOG, 3, FALSE), 0)</f>
        <v>2</v>
      </c>
      <c r="R20" s="35">
        <f t="shared" ref="R20" si="28">IFERROR(VLOOKUP(A20, Assoc, 3, FALSE), 0)</f>
        <v>0</v>
      </c>
      <c r="S20" s="35">
        <f t="shared" ref="S20" si="29">P20+Q20+R20</f>
        <v>2</v>
      </c>
      <c r="T20" s="74">
        <f t="shared" si="16"/>
        <v>4.1665798629195228E-5</v>
      </c>
      <c r="U20" s="75">
        <f t="shared" ref="U20" si="30">ROUNDDOWN(T20*$C$7,0)</f>
        <v>7064</v>
      </c>
      <c r="V20" s="76">
        <f t="shared" ref="V20" si="31">O20+U20</f>
        <v>7064</v>
      </c>
    </row>
    <row r="21" spans="1:22" x14ac:dyDescent="0.2">
      <c r="A21" s="106"/>
      <c r="B21" s="27" t="s">
        <v>86</v>
      </c>
      <c r="C21" s="37"/>
      <c r="D21" s="37"/>
      <c r="E21" s="37"/>
      <c r="F21" s="37"/>
      <c r="G21" s="37"/>
      <c r="H21" s="37"/>
      <c r="I21" s="37"/>
      <c r="J21" s="37"/>
      <c r="K21" s="37"/>
      <c r="L21" s="37"/>
      <c r="M21" s="37"/>
      <c r="N21" s="38"/>
      <c r="O21" s="67"/>
      <c r="P21" s="38"/>
      <c r="Q21" s="38"/>
      <c r="R21" s="39"/>
      <c r="S21" s="39"/>
      <c r="T21" s="39"/>
      <c r="U21" s="39"/>
      <c r="V21" s="39"/>
    </row>
    <row r="22" spans="1:22" s="123" customFormat="1" x14ac:dyDescent="0.2">
      <c r="A22" s="109">
        <v>3541</v>
      </c>
      <c r="B22" s="110" t="s">
        <v>44</v>
      </c>
      <c r="C22" s="111">
        <f t="shared" ref="C22:C57" si="32">IFERROR(VLOOKUP($A22, FADSDATA,3,FALSE), 0)</f>
        <v>606</v>
      </c>
      <c r="D22" s="112">
        <f t="shared" ref="D22:D57" si="33">IFERROR(VLOOKUP($A22, FADSDATA, 7, FALSE), 0)</f>
        <v>387</v>
      </c>
      <c r="E22" s="113">
        <f>ROUND(IFERROR(D22/C22, 0),5)</f>
        <v>0.63861000000000001</v>
      </c>
      <c r="F22" s="112">
        <f>IFERROR(VLOOKUP($A22, FADSDATA,5,FALSE), 0)</f>
        <v>736</v>
      </c>
      <c r="G22" s="112">
        <f>ROUND(F22*E22,0)</f>
        <v>470</v>
      </c>
      <c r="H22" s="112">
        <f t="shared" ref="H22:H57" si="34">IFERROR(VLOOKUP($A22, FADSDATA, 4, FALSE), 0)</f>
        <v>601</v>
      </c>
      <c r="I22" s="114">
        <f t="shared" ref="I22:I57" si="35">IFERROR(VLOOKUP($A22, FADSDATA, 8, FALSE), 0)</f>
        <v>291</v>
      </c>
      <c r="J22" s="113">
        <f>ROUND(IFERROR(I22/H22, 0),5)</f>
        <v>0.48419000000000001</v>
      </c>
      <c r="K22" s="114">
        <f>IFERROR(VLOOKUP($A22, FADSDATA, 6, FALSE), 0)</f>
        <v>701</v>
      </c>
      <c r="L22" s="114">
        <f>ROUND(J22*K22,0)</f>
        <v>339</v>
      </c>
      <c r="M22" s="112">
        <f>G22+L22</f>
        <v>809</v>
      </c>
      <c r="N22" s="112">
        <f t="shared" ref="N22:N57" si="36">IFERROR(VLOOKUP($A22, FADSDATA, 10, FALSE), 0)</f>
        <v>4631.9485038274179</v>
      </c>
      <c r="O22" s="115">
        <f t="shared" ref="O22" si="37">M22*N22</f>
        <v>3747246.3395963809</v>
      </c>
      <c r="P22" s="116">
        <f t="shared" ref="P22:P57" si="38">IFERROR(VLOOKUP(A22, FirstTime, 3, FALSE), 0)</f>
        <v>785</v>
      </c>
      <c r="Q22" s="116">
        <f t="shared" ref="Q22:Q57" si="39">IFERROR(VLOOKUP(A22, TEOG, 3, FALSE), 0)</f>
        <v>16</v>
      </c>
      <c r="R22" s="116">
        <f t="shared" ref="R22:R57" si="40">IFERROR(VLOOKUP(A22, Assoc, 3, FALSE), 0)</f>
        <v>40</v>
      </c>
      <c r="S22" s="116">
        <f t="shared" ref="S22" si="41">P22+Q22+R22</f>
        <v>841</v>
      </c>
      <c r="T22" s="113">
        <f t="shared" ref="T22:T57" si="42">IFERROR(S22/$S$59, 0)</f>
        <v>1.7520468323576593E-2</v>
      </c>
      <c r="U22" s="122">
        <f>ROUNDDOWN(T22*$C$7,0)</f>
        <v>2970804</v>
      </c>
      <c r="V22" s="119">
        <f t="shared" ref="V22:V57" si="43">O22+U22</f>
        <v>6718050.3395963814</v>
      </c>
    </row>
    <row r="23" spans="1:22" x14ac:dyDescent="0.2">
      <c r="A23" s="105">
        <v>3581</v>
      </c>
      <c r="B23" s="36" t="s">
        <v>87</v>
      </c>
      <c r="C23" s="40">
        <f t="shared" si="32"/>
        <v>385</v>
      </c>
      <c r="D23" s="32">
        <f t="shared" si="33"/>
        <v>258</v>
      </c>
      <c r="E23" s="74">
        <f t="shared" ref="E23:E57" si="44">ROUND(IFERROR(D23/C23, 0),5)</f>
        <v>0.67013</v>
      </c>
      <c r="F23" s="32">
        <f t="shared" ref="F23:F57" si="45">IFERROR(VLOOKUP($A23, FADSDATA,5,FALSE), 0)</f>
        <v>517</v>
      </c>
      <c r="G23" s="32">
        <f t="shared" ref="G23:G57" si="46">ROUND(F23*E23,0)</f>
        <v>346</v>
      </c>
      <c r="H23" s="32">
        <f t="shared" si="34"/>
        <v>605</v>
      </c>
      <c r="I23" s="34">
        <f t="shared" si="35"/>
        <v>297</v>
      </c>
      <c r="J23" s="74">
        <f t="shared" ref="J23:J57" si="47">ROUND(IFERROR(I23/H23, 0),5)</f>
        <v>0.49091000000000001</v>
      </c>
      <c r="K23" s="34">
        <f t="shared" ref="K23:K57" si="48">IFERROR(VLOOKUP($A23, FADSDATA, 6, FALSE), 0)</f>
        <v>582</v>
      </c>
      <c r="L23" s="34">
        <f t="shared" ref="L23:L57" si="49">ROUND(J23*K23,0)</f>
        <v>286</v>
      </c>
      <c r="M23" s="32">
        <f t="shared" ref="M23:M57" si="50">G23+L23</f>
        <v>632</v>
      </c>
      <c r="N23" s="32">
        <f t="shared" si="36"/>
        <v>5000</v>
      </c>
      <c r="O23" s="66">
        <f t="shared" ref="O23:O57" si="51">M23*N23</f>
        <v>3160000</v>
      </c>
      <c r="P23" s="35">
        <f t="shared" si="38"/>
        <v>796</v>
      </c>
      <c r="Q23" s="35">
        <f t="shared" si="39"/>
        <v>34</v>
      </c>
      <c r="R23" s="35">
        <f t="shared" si="40"/>
        <v>84</v>
      </c>
      <c r="S23" s="35">
        <f t="shared" ref="S23:S57" si="52">P23+Q23+R23</f>
        <v>914</v>
      </c>
      <c r="T23" s="74">
        <f t="shared" si="42"/>
        <v>1.9041269973542219E-2</v>
      </c>
      <c r="U23" s="75">
        <f t="shared" si="19"/>
        <v>3228674</v>
      </c>
      <c r="V23" s="76">
        <f t="shared" si="43"/>
        <v>6388674</v>
      </c>
    </row>
    <row r="24" spans="1:22" x14ac:dyDescent="0.2">
      <c r="A24" s="105">
        <v>3592</v>
      </c>
      <c r="B24" s="36" t="s">
        <v>46</v>
      </c>
      <c r="C24" s="40">
        <f t="shared" si="32"/>
        <v>403</v>
      </c>
      <c r="D24" s="32">
        <f t="shared" si="33"/>
        <v>228</v>
      </c>
      <c r="E24" s="74">
        <f t="shared" si="44"/>
        <v>0.56576000000000004</v>
      </c>
      <c r="F24" s="32">
        <f t="shared" si="45"/>
        <v>483</v>
      </c>
      <c r="G24" s="32">
        <f t="shared" si="46"/>
        <v>273</v>
      </c>
      <c r="H24" s="32">
        <f t="shared" si="34"/>
        <v>525</v>
      </c>
      <c r="I24" s="34">
        <f t="shared" si="35"/>
        <v>251</v>
      </c>
      <c r="J24" s="74">
        <f t="shared" si="47"/>
        <v>0.47810000000000002</v>
      </c>
      <c r="K24" s="34">
        <f t="shared" si="48"/>
        <v>527</v>
      </c>
      <c r="L24" s="34">
        <f t="shared" si="49"/>
        <v>252</v>
      </c>
      <c r="M24" s="32">
        <f t="shared" si="50"/>
        <v>525</v>
      </c>
      <c r="N24" s="32">
        <f t="shared" si="36"/>
        <v>4081.5564356435643</v>
      </c>
      <c r="O24" s="66">
        <f t="shared" si="51"/>
        <v>2142817.1287128711</v>
      </c>
      <c r="P24" s="35">
        <f t="shared" si="38"/>
        <v>485</v>
      </c>
      <c r="Q24" s="35">
        <f t="shared" si="39"/>
        <v>19</v>
      </c>
      <c r="R24" s="35">
        <f t="shared" si="40"/>
        <v>73</v>
      </c>
      <c r="S24" s="35">
        <f t="shared" si="52"/>
        <v>577</v>
      </c>
      <c r="T24" s="74">
        <f t="shared" si="42"/>
        <v>1.2020582904522823E-2</v>
      </c>
      <c r="U24" s="75">
        <f t="shared" si="19"/>
        <v>2038233</v>
      </c>
      <c r="V24" s="76">
        <f t="shared" si="43"/>
        <v>4181050.1287128711</v>
      </c>
    </row>
    <row r="25" spans="1:22" x14ac:dyDescent="0.2">
      <c r="A25" s="105">
        <v>3630</v>
      </c>
      <c r="B25" s="36" t="s">
        <v>52</v>
      </c>
      <c r="C25" s="40">
        <f t="shared" si="32"/>
        <v>854</v>
      </c>
      <c r="D25" s="32">
        <f t="shared" si="33"/>
        <v>637</v>
      </c>
      <c r="E25" s="74">
        <f t="shared" si="44"/>
        <v>0.74590000000000001</v>
      </c>
      <c r="F25" s="32">
        <f t="shared" si="45"/>
        <v>1013</v>
      </c>
      <c r="G25" s="32">
        <f t="shared" si="46"/>
        <v>756</v>
      </c>
      <c r="H25" s="32">
        <f t="shared" si="34"/>
        <v>1300</v>
      </c>
      <c r="I25" s="34">
        <f t="shared" si="35"/>
        <v>699</v>
      </c>
      <c r="J25" s="74">
        <f t="shared" si="47"/>
        <v>0.53769</v>
      </c>
      <c r="K25" s="34">
        <f t="shared" si="48"/>
        <v>1345</v>
      </c>
      <c r="L25" s="34">
        <f t="shared" si="49"/>
        <v>723</v>
      </c>
      <c r="M25" s="32">
        <f t="shared" si="50"/>
        <v>1479</v>
      </c>
      <c r="N25" s="32">
        <f t="shared" si="36"/>
        <v>5000</v>
      </c>
      <c r="O25" s="66">
        <f t="shared" si="51"/>
        <v>7395000</v>
      </c>
      <c r="P25" s="35">
        <f t="shared" si="38"/>
        <v>1454</v>
      </c>
      <c r="Q25" s="35">
        <f t="shared" si="39"/>
        <v>11</v>
      </c>
      <c r="R25" s="35">
        <f t="shared" si="40"/>
        <v>75</v>
      </c>
      <c r="S25" s="35">
        <f t="shared" si="52"/>
        <v>1540</v>
      </c>
      <c r="T25" s="74">
        <f t="shared" si="42"/>
        <v>3.2082664944480324E-2</v>
      </c>
      <c r="U25" s="75">
        <f t="shared" si="19"/>
        <v>5439998</v>
      </c>
      <c r="V25" s="76">
        <f t="shared" si="43"/>
        <v>12834998</v>
      </c>
    </row>
    <row r="26" spans="1:22" x14ac:dyDescent="0.2">
      <c r="A26" s="105">
        <v>3606</v>
      </c>
      <c r="B26" s="36" t="s">
        <v>48</v>
      </c>
      <c r="C26" s="40">
        <f t="shared" si="32"/>
        <v>1080</v>
      </c>
      <c r="D26" s="32">
        <f t="shared" si="33"/>
        <v>806</v>
      </c>
      <c r="E26" s="74">
        <f t="shared" si="44"/>
        <v>0.74629999999999996</v>
      </c>
      <c r="F26" s="32">
        <f t="shared" si="45"/>
        <v>1250</v>
      </c>
      <c r="G26" s="32">
        <f t="shared" si="46"/>
        <v>933</v>
      </c>
      <c r="H26" s="32">
        <f t="shared" si="34"/>
        <v>1616</v>
      </c>
      <c r="I26" s="34">
        <f t="shared" si="35"/>
        <v>837</v>
      </c>
      <c r="J26" s="74">
        <f t="shared" si="47"/>
        <v>0.51795000000000002</v>
      </c>
      <c r="K26" s="34">
        <f t="shared" si="48"/>
        <v>1692</v>
      </c>
      <c r="L26" s="34">
        <f t="shared" si="49"/>
        <v>876</v>
      </c>
      <c r="M26" s="32">
        <f t="shared" si="50"/>
        <v>1809</v>
      </c>
      <c r="N26" s="32">
        <f t="shared" si="36"/>
        <v>5000</v>
      </c>
      <c r="O26" s="66">
        <f t="shared" si="51"/>
        <v>9045000</v>
      </c>
      <c r="P26" s="35">
        <f t="shared" si="38"/>
        <v>1377</v>
      </c>
      <c r="Q26" s="35">
        <f t="shared" si="39"/>
        <v>77</v>
      </c>
      <c r="R26" s="35">
        <f t="shared" si="40"/>
        <v>274</v>
      </c>
      <c r="S26" s="35">
        <f t="shared" si="52"/>
        <v>1728</v>
      </c>
      <c r="T26" s="74">
        <f t="shared" si="42"/>
        <v>3.5999250015624672E-2</v>
      </c>
      <c r="U26" s="75">
        <f t="shared" si="19"/>
        <v>6104102</v>
      </c>
      <c r="V26" s="76">
        <f t="shared" si="43"/>
        <v>15149102</v>
      </c>
    </row>
    <row r="27" spans="1:22" s="120" customFormat="1" x14ac:dyDescent="0.2">
      <c r="A27" s="109">
        <v>3624</v>
      </c>
      <c r="B27" s="110" t="s">
        <v>50</v>
      </c>
      <c r="C27" s="111">
        <f t="shared" si="32"/>
        <v>806</v>
      </c>
      <c r="D27" s="112">
        <f t="shared" si="33"/>
        <v>501</v>
      </c>
      <c r="E27" s="113">
        <f>ROUND(IFERROR(D27/C27, 0),5)</f>
        <v>0.62158999999999998</v>
      </c>
      <c r="F27" s="112">
        <f t="shared" si="45"/>
        <v>792</v>
      </c>
      <c r="G27" s="112">
        <f>ROUND(F27*E27,0)</f>
        <v>492</v>
      </c>
      <c r="H27" s="112">
        <f t="shared" si="34"/>
        <v>998</v>
      </c>
      <c r="I27" s="114">
        <f t="shared" si="35"/>
        <v>513</v>
      </c>
      <c r="J27" s="113">
        <f>ROUND(IFERROR(I27/H27, 0),5)</f>
        <v>0.51402999999999999</v>
      </c>
      <c r="K27" s="114">
        <f>IFERROR(VLOOKUP($A27, FADSDATA, 6, FALSE), 0)</f>
        <v>1109</v>
      </c>
      <c r="L27" s="114">
        <f>ROUND(J27*K27,0)</f>
        <v>570</v>
      </c>
      <c r="M27" s="112">
        <f>G27+L27</f>
        <v>1062</v>
      </c>
      <c r="N27" s="112">
        <f>IFERROR(VLOOKUP($A27, FADSDATA, 10, FALSE), 0)</f>
        <v>5000</v>
      </c>
      <c r="O27" s="115">
        <f>M27*N27</f>
        <v>5310000</v>
      </c>
      <c r="P27" s="116">
        <f t="shared" si="38"/>
        <v>899</v>
      </c>
      <c r="Q27" s="116">
        <f t="shared" si="39"/>
        <v>43</v>
      </c>
      <c r="R27" s="117">
        <f t="shared" si="40"/>
        <v>144</v>
      </c>
      <c r="S27" s="117">
        <f>P27+Q27+R27</f>
        <v>1086</v>
      </c>
      <c r="T27" s="118">
        <f t="shared" si="42"/>
        <v>2.2624528655653005E-2</v>
      </c>
      <c r="U27" s="119">
        <f>ROUNDDOWN(T27*$C$7,0)</f>
        <v>3836258</v>
      </c>
      <c r="V27" s="119">
        <f>O27+U27</f>
        <v>9146258</v>
      </c>
    </row>
    <row r="28" spans="1:22" x14ac:dyDescent="0.2">
      <c r="A28" s="105">
        <v>3625</v>
      </c>
      <c r="B28" s="36" t="s">
        <v>51</v>
      </c>
      <c r="C28" s="40">
        <f t="shared" si="32"/>
        <v>224</v>
      </c>
      <c r="D28" s="32">
        <f t="shared" si="33"/>
        <v>84</v>
      </c>
      <c r="E28" s="74">
        <f t="shared" si="44"/>
        <v>0.375</v>
      </c>
      <c r="F28" s="32">
        <f t="shared" si="45"/>
        <v>257</v>
      </c>
      <c r="G28" s="32">
        <f t="shared" si="46"/>
        <v>96</v>
      </c>
      <c r="H28" s="32">
        <f t="shared" si="34"/>
        <v>183</v>
      </c>
      <c r="I28" s="34">
        <f t="shared" si="35"/>
        <v>72</v>
      </c>
      <c r="J28" s="74">
        <f t="shared" si="47"/>
        <v>0.39344000000000001</v>
      </c>
      <c r="K28" s="34">
        <f t="shared" si="48"/>
        <v>165</v>
      </c>
      <c r="L28" s="34">
        <f t="shared" si="49"/>
        <v>65</v>
      </c>
      <c r="M28" s="32">
        <f t="shared" si="50"/>
        <v>161</v>
      </c>
      <c r="N28" s="32">
        <f t="shared" si="36"/>
        <v>4552.2393364928912</v>
      </c>
      <c r="O28" s="66">
        <f t="shared" si="51"/>
        <v>732910.53317535552</v>
      </c>
      <c r="P28" s="35">
        <f t="shared" si="38"/>
        <v>121</v>
      </c>
      <c r="Q28" s="35">
        <f t="shared" si="39"/>
        <v>38</v>
      </c>
      <c r="R28" s="35">
        <f t="shared" si="40"/>
        <v>53</v>
      </c>
      <c r="S28" s="35">
        <f t="shared" si="52"/>
        <v>212</v>
      </c>
      <c r="T28" s="74">
        <f t="shared" si="42"/>
        <v>4.4165746546946938E-3</v>
      </c>
      <c r="U28" s="75">
        <f t="shared" si="19"/>
        <v>748882</v>
      </c>
      <c r="V28" s="76">
        <f t="shared" si="43"/>
        <v>1481792.5331753555</v>
      </c>
    </row>
    <row r="29" spans="1:22" x14ac:dyDescent="0.2">
      <c r="A29" s="105">
        <v>3631</v>
      </c>
      <c r="B29" s="36" t="s">
        <v>53</v>
      </c>
      <c r="C29" s="40">
        <f t="shared" si="32"/>
        <v>656</v>
      </c>
      <c r="D29" s="32">
        <f t="shared" si="33"/>
        <v>293</v>
      </c>
      <c r="E29" s="74">
        <f t="shared" si="44"/>
        <v>0.44664999999999999</v>
      </c>
      <c r="F29" s="32">
        <f t="shared" si="45"/>
        <v>620</v>
      </c>
      <c r="G29" s="32">
        <f t="shared" si="46"/>
        <v>277</v>
      </c>
      <c r="H29" s="32">
        <f t="shared" si="34"/>
        <v>720</v>
      </c>
      <c r="I29" s="34">
        <f t="shared" si="35"/>
        <v>390</v>
      </c>
      <c r="J29" s="74">
        <f t="shared" si="47"/>
        <v>0.54166999999999998</v>
      </c>
      <c r="K29" s="34">
        <f t="shared" si="48"/>
        <v>698</v>
      </c>
      <c r="L29" s="34">
        <f t="shared" si="49"/>
        <v>378</v>
      </c>
      <c r="M29" s="32">
        <f t="shared" si="50"/>
        <v>655</v>
      </c>
      <c r="N29" s="32">
        <f t="shared" si="36"/>
        <v>5000</v>
      </c>
      <c r="O29" s="66">
        <f t="shared" si="51"/>
        <v>3275000</v>
      </c>
      <c r="P29" s="35">
        <f t="shared" si="38"/>
        <v>882</v>
      </c>
      <c r="Q29" s="35">
        <f t="shared" si="39"/>
        <v>55</v>
      </c>
      <c r="R29" s="35">
        <f t="shared" si="40"/>
        <v>280</v>
      </c>
      <c r="S29" s="35">
        <f t="shared" si="52"/>
        <v>1217</v>
      </c>
      <c r="T29" s="74">
        <f t="shared" si="42"/>
        <v>2.5353638465865296E-2</v>
      </c>
      <c r="U29" s="75">
        <f t="shared" si="19"/>
        <v>4299011</v>
      </c>
      <c r="V29" s="76">
        <f t="shared" si="43"/>
        <v>7574011</v>
      </c>
    </row>
    <row r="30" spans="1:22" x14ac:dyDescent="0.2">
      <c r="A30" s="105">
        <v>9651</v>
      </c>
      <c r="B30" s="36" t="s">
        <v>64</v>
      </c>
      <c r="C30" s="40">
        <f t="shared" si="32"/>
        <v>1039</v>
      </c>
      <c r="D30" s="32">
        <f t="shared" si="33"/>
        <v>770</v>
      </c>
      <c r="E30" s="74">
        <f t="shared" si="44"/>
        <v>0.74109999999999998</v>
      </c>
      <c r="F30" s="32">
        <f t="shared" si="45"/>
        <v>1075</v>
      </c>
      <c r="G30" s="32">
        <f t="shared" si="46"/>
        <v>797</v>
      </c>
      <c r="H30" s="32">
        <f t="shared" si="34"/>
        <v>1468</v>
      </c>
      <c r="I30" s="34">
        <f t="shared" si="35"/>
        <v>766</v>
      </c>
      <c r="J30" s="74">
        <f t="shared" si="47"/>
        <v>0.52180000000000004</v>
      </c>
      <c r="K30" s="34">
        <f t="shared" si="48"/>
        <v>1594</v>
      </c>
      <c r="L30" s="34">
        <f t="shared" si="49"/>
        <v>832</v>
      </c>
      <c r="M30" s="32">
        <f t="shared" si="50"/>
        <v>1629</v>
      </c>
      <c r="N30" s="32">
        <f t="shared" si="36"/>
        <v>3966.2971150243538</v>
      </c>
      <c r="O30" s="66">
        <f t="shared" si="51"/>
        <v>6461098.000374672</v>
      </c>
      <c r="P30" s="35">
        <f t="shared" si="38"/>
        <v>1036</v>
      </c>
      <c r="Q30" s="35">
        <f t="shared" si="39"/>
        <v>60</v>
      </c>
      <c r="R30" s="35">
        <f t="shared" si="40"/>
        <v>149</v>
      </c>
      <c r="S30" s="35">
        <f t="shared" si="52"/>
        <v>1245</v>
      </c>
      <c r="T30" s="74">
        <f t="shared" si="42"/>
        <v>2.5936959646674029E-2</v>
      </c>
      <c r="U30" s="75">
        <f t="shared" si="19"/>
        <v>4397921</v>
      </c>
      <c r="V30" s="76">
        <f t="shared" si="43"/>
        <v>10859019.000374671</v>
      </c>
    </row>
    <row r="31" spans="1:22" s="120" customFormat="1" x14ac:dyDescent="0.2">
      <c r="A31" s="109">
        <v>3632</v>
      </c>
      <c r="B31" s="127" t="s">
        <v>88</v>
      </c>
      <c r="C31" s="128">
        <f t="shared" si="32"/>
        <v>2452</v>
      </c>
      <c r="D31" s="129">
        <f t="shared" si="33"/>
        <v>2042</v>
      </c>
      <c r="E31" s="113">
        <f t="shared" si="44"/>
        <v>0.83279000000000003</v>
      </c>
      <c r="F31" s="129">
        <f t="shared" si="45"/>
        <v>2078</v>
      </c>
      <c r="G31" s="129">
        <f t="shared" si="46"/>
        <v>1731</v>
      </c>
      <c r="H31" s="129">
        <f t="shared" si="34"/>
        <v>4313</v>
      </c>
      <c r="I31" s="130">
        <f t="shared" si="35"/>
        <v>2446</v>
      </c>
      <c r="J31" s="113">
        <f t="shared" si="47"/>
        <v>0.56711999999999996</v>
      </c>
      <c r="K31" s="130">
        <f t="shared" si="48"/>
        <v>4663</v>
      </c>
      <c r="L31" s="130">
        <f t="shared" si="49"/>
        <v>2644</v>
      </c>
      <c r="M31" s="129">
        <f t="shared" si="50"/>
        <v>4375</v>
      </c>
      <c r="N31" s="129">
        <f t="shared" si="36"/>
        <v>4604.547841566533</v>
      </c>
      <c r="O31" s="131">
        <f t="shared" si="51"/>
        <v>20144896.806853581</v>
      </c>
      <c r="P31" s="116">
        <f t="shared" si="38"/>
        <v>2533</v>
      </c>
      <c r="Q31" s="116">
        <f t="shared" si="39"/>
        <v>68</v>
      </c>
      <c r="R31" s="117">
        <f t="shared" si="40"/>
        <v>108</v>
      </c>
      <c r="S31" s="117">
        <f t="shared" si="52"/>
        <v>2709</v>
      </c>
      <c r="T31" s="118">
        <f t="shared" si="42"/>
        <v>5.6436324243244934E-2</v>
      </c>
      <c r="U31" s="119">
        <f t="shared" si="19"/>
        <v>9569452</v>
      </c>
      <c r="V31" s="119">
        <f t="shared" si="43"/>
        <v>29714348.806853581</v>
      </c>
    </row>
    <row r="32" spans="1:22" x14ac:dyDescent="0.2">
      <c r="A32" s="105">
        <v>42295</v>
      </c>
      <c r="B32" s="23" t="s">
        <v>89</v>
      </c>
      <c r="C32" s="32">
        <f t="shared" si="32"/>
        <v>63</v>
      </c>
      <c r="D32" s="32">
        <f t="shared" si="33"/>
        <v>37</v>
      </c>
      <c r="E32" s="74">
        <f t="shared" si="44"/>
        <v>0.58730000000000004</v>
      </c>
      <c r="F32" s="32">
        <f t="shared" si="45"/>
        <v>41</v>
      </c>
      <c r="G32" s="32">
        <f t="shared" si="46"/>
        <v>24</v>
      </c>
      <c r="H32" s="32">
        <f t="shared" si="34"/>
        <v>40</v>
      </c>
      <c r="I32" s="34">
        <f t="shared" si="35"/>
        <v>12</v>
      </c>
      <c r="J32" s="74">
        <f t="shared" si="47"/>
        <v>0.3</v>
      </c>
      <c r="K32" s="34">
        <f t="shared" si="48"/>
        <v>49</v>
      </c>
      <c r="L32" s="34">
        <f t="shared" si="49"/>
        <v>15</v>
      </c>
      <c r="M32" s="32">
        <f t="shared" si="50"/>
        <v>39</v>
      </c>
      <c r="N32" s="32">
        <f t="shared" si="36"/>
        <v>5000</v>
      </c>
      <c r="O32" s="66">
        <f t="shared" si="51"/>
        <v>195000</v>
      </c>
      <c r="P32" s="35">
        <f t="shared" si="38"/>
        <v>0</v>
      </c>
      <c r="Q32" s="35">
        <f t="shared" si="39"/>
        <v>28</v>
      </c>
      <c r="R32" s="35">
        <f t="shared" si="40"/>
        <v>90</v>
      </c>
      <c r="S32" s="35">
        <f t="shared" si="52"/>
        <v>118</v>
      </c>
      <c r="T32" s="74">
        <f t="shared" si="42"/>
        <v>2.4582821191225183E-3</v>
      </c>
      <c r="U32" s="75">
        <f t="shared" si="19"/>
        <v>416831</v>
      </c>
      <c r="V32" s="76">
        <f t="shared" si="43"/>
        <v>611831</v>
      </c>
    </row>
    <row r="33" spans="1:22" x14ac:dyDescent="0.2">
      <c r="A33" s="105">
        <v>10298</v>
      </c>
      <c r="B33" s="36" t="s">
        <v>68</v>
      </c>
      <c r="C33" s="40">
        <f t="shared" si="32"/>
        <v>66</v>
      </c>
      <c r="D33" s="32">
        <f t="shared" si="33"/>
        <v>37</v>
      </c>
      <c r="E33" s="74">
        <f t="shared" si="44"/>
        <v>0.56061000000000005</v>
      </c>
      <c r="F33" s="32">
        <f t="shared" si="45"/>
        <v>77</v>
      </c>
      <c r="G33" s="32">
        <f t="shared" si="46"/>
        <v>43</v>
      </c>
      <c r="H33" s="32">
        <f t="shared" si="34"/>
        <v>73</v>
      </c>
      <c r="I33" s="34">
        <f t="shared" si="35"/>
        <v>29</v>
      </c>
      <c r="J33" s="74">
        <f t="shared" si="47"/>
        <v>0.39726</v>
      </c>
      <c r="K33" s="34">
        <f t="shared" si="48"/>
        <v>77</v>
      </c>
      <c r="L33" s="34">
        <f t="shared" si="49"/>
        <v>31</v>
      </c>
      <c r="M33" s="32">
        <f t="shared" si="50"/>
        <v>74</v>
      </c>
      <c r="N33" s="32">
        <f t="shared" si="36"/>
        <v>4732.4025974025972</v>
      </c>
      <c r="O33" s="66">
        <f t="shared" si="51"/>
        <v>350197.79220779217</v>
      </c>
      <c r="P33" s="35">
        <f t="shared" si="38"/>
        <v>105</v>
      </c>
      <c r="Q33" s="35">
        <f t="shared" si="39"/>
        <v>3</v>
      </c>
      <c r="R33" s="35">
        <f t="shared" si="40"/>
        <v>4</v>
      </c>
      <c r="S33" s="35">
        <f t="shared" si="52"/>
        <v>112</v>
      </c>
      <c r="T33" s="74">
        <f t="shared" si="42"/>
        <v>2.3332847232349326E-3</v>
      </c>
      <c r="U33" s="75">
        <f t="shared" si="19"/>
        <v>395636</v>
      </c>
      <c r="V33" s="76">
        <f t="shared" si="43"/>
        <v>745833.79220779217</v>
      </c>
    </row>
    <row r="34" spans="1:22" x14ac:dyDescent="0.2">
      <c r="A34" s="105">
        <v>3565</v>
      </c>
      <c r="B34" s="36" t="s">
        <v>45</v>
      </c>
      <c r="C34" s="40">
        <f t="shared" si="32"/>
        <v>598</v>
      </c>
      <c r="D34" s="32">
        <f t="shared" si="33"/>
        <v>334</v>
      </c>
      <c r="E34" s="74">
        <f t="shared" si="44"/>
        <v>0.55852999999999997</v>
      </c>
      <c r="F34" s="32">
        <f t="shared" si="45"/>
        <v>664</v>
      </c>
      <c r="G34" s="32">
        <f t="shared" si="46"/>
        <v>371</v>
      </c>
      <c r="H34" s="32">
        <f t="shared" si="34"/>
        <v>549</v>
      </c>
      <c r="I34" s="34">
        <f t="shared" si="35"/>
        <v>295</v>
      </c>
      <c r="J34" s="74">
        <f t="shared" si="47"/>
        <v>0.53734000000000004</v>
      </c>
      <c r="K34" s="34">
        <f t="shared" si="48"/>
        <v>656</v>
      </c>
      <c r="L34" s="34">
        <f t="shared" si="49"/>
        <v>352</v>
      </c>
      <c r="M34" s="32">
        <f t="shared" si="50"/>
        <v>723</v>
      </c>
      <c r="N34" s="32">
        <f t="shared" si="36"/>
        <v>4949.8696969696966</v>
      </c>
      <c r="O34" s="66">
        <f t="shared" si="51"/>
        <v>3578755.7909090905</v>
      </c>
      <c r="P34" s="35">
        <f t="shared" si="38"/>
        <v>694</v>
      </c>
      <c r="Q34" s="35">
        <f t="shared" si="39"/>
        <v>44</v>
      </c>
      <c r="R34" s="35">
        <f t="shared" si="40"/>
        <v>182</v>
      </c>
      <c r="S34" s="35">
        <f t="shared" si="52"/>
        <v>920</v>
      </c>
      <c r="T34" s="74">
        <f t="shared" si="42"/>
        <v>1.9166267369429803E-2</v>
      </c>
      <c r="U34" s="75">
        <f t="shared" si="19"/>
        <v>3249869</v>
      </c>
      <c r="V34" s="76">
        <f t="shared" si="43"/>
        <v>6828624.790909091</v>
      </c>
    </row>
    <row r="35" spans="1:22" x14ac:dyDescent="0.2">
      <c r="A35" s="105">
        <v>11161</v>
      </c>
      <c r="B35" s="36" t="s">
        <v>90</v>
      </c>
      <c r="C35" s="40">
        <f t="shared" si="32"/>
        <v>918</v>
      </c>
      <c r="D35" s="32">
        <f t="shared" si="33"/>
        <v>450</v>
      </c>
      <c r="E35" s="74">
        <f t="shared" si="44"/>
        <v>0.49020000000000002</v>
      </c>
      <c r="F35" s="32">
        <f t="shared" si="45"/>
        <v>888</v>
      </c>
      <c r="G35" s="32">
        <f t="shared" si="46"/>
        <v>435</v>
      </c>
      <c r="H35" s="32">
        <f t="shared" si="34"/>
        <v>847</v>
      </c>
      <c r="I35" s="34">
        <f t="shared" si="35"/>
        <v>485</v>
      </c>
      <c r="J35" s="74">
        <f t="shared" si="47"/>
        <v>0.57260999999999995</v>
      </c>
      <c r="K35" s="34">
        <f t="shared" si="48"/>
        <v>965</v>
      </c>
      <c r="L35" s="34">
        <f t="shared" si="49"/>
        <v>553</v>
      </c>
      <c r="M35" s="32">
        <f t="shared" si="50"/>
        <v>988</v>
      </c>
      <c r="N35" s="32">
        <f t="shared" si="36"/>
        <v>5000</v>
      </c>
      <c r="O35" s="66">
        <f t="shared" si="51"/>
        <v>4940000</v>
      </c>
      <c r="P35" s="35">
        <f t="shared" si="38"/>
        <v>938</v>
      </c>
      <c r="Q35" s="35">
        <f t="shared" si="39"/>
        <v>24</v>
      </c>
      <c r="R35" s="35">
        <f t="shared" si="40"/>
        <v>97</v>
      </c>
      <c r="S35" s="35">
        <f t="shared" si="52"/>
        <v>1059</v>
      </c>
      <c r="T35" s="74">
        <f t="shared" si="42"/>
        <v>2.2062040374158872E-2</v>
      </c>
      <c r="U35" s="75">
        <f t="shared" si="19"/>
        <v>3740882</v>
      </c>
      <c r="V35" s="76">
        <f t="shared" si="43"/>
        <v>8680882</v>
      </c>
    </row>
    <row r="36" spans="1:22" x14ac:dyDescent="0.2">
      <c r="A36" s="105">
        <v>3639</v>
      </c>
      <c r="B36" s="36" t="s">
        <v>55</v>
      </c>
      <c r="C36" s="40">
        <f t="shared" si="32"/>
        <v>486</v>
      </c>
      <c r="D36" s="32">
        <f t="shared" si="33"/>
        <v>336</v>
      </c>
      <c r="E36" s="74">
        <f t="shared" si="44"/>
        <v>0.69135999999999997</v>
      </c>
      <c r="F36" s="32">
        <f t="shared" si="45"/>
        <v>685</v>
      </c>
      <c r="G36" s="32">
        <f t="shared" si="46"/>
        <v>474</v>
      </c>
      <c r="H36" s="32">
        <f t="shared" si="34"/>
        <v>716</v>
      </c>
      <c r="I36" s="34">
        <f t="shared" si="35"/>
        <v>416</v>
      </c>
      <c r="J36" s="74">
        <f t="shared" si="47"/>
        <v>0.58101000000000003</v>
      </c>
      <c r="K36" s="34">
        <f t="shared" si="48"/>
        <v>810</v>
      </c>
      <c r="L36" s="34">
        <f t="shared" si="49"/>
        <v>471</v>
      </c>
      <c r="M36" s="32">
        <f t="shared" si="50"/>
        <v>945</v>
      </c>
      <c r="N36" s="32">
        <f t="shared" si="36"/>
        <v>4749.7264214046827</v>
      </c>
      <c r="O36" s="66">
        <f t="shared" si="51"/>
        <v>4488491.4682274256</v>
      </c>
      <c r="P36" s="35">
        <f t="shared" si="38"/>
        <v>779</v>
      </c>
      <c r="Q36" s="35">
        <f t="shared" si="39"/>
        <v>23</v>
      </c>
      <c r="R36" s="35">
        <f t="shared" si="40"/>
        <v>115</v>
      </c>
      <c r="S36" s="35">
        <f t="shared" si="52"/>
        <v>917</v>
      </c>
      <c r="T36" s="74">
        <f t="shared" si="42"/>
        <v>1.9103768671486009E-2</v>
      </c>
      <c r="U36" s="75">
        <f t="shared" si="19"/>
        <v>3239271</v>
      </c>
      <c r="V36" s="76">
        <f t="shared" si="43"/>
        <v>7727762.4682274256</v>
      </c>
    </row>
    <row r="37" spans="1:22" s="42" customFormat="1" x14ac:dyDescent="0.2">
      <c r="A37" s="105">
        <v>42485</v>
      </c>
      <c r="B37" s="42" t="s">
        <v>75</v>
      </c>
      <c r="C37" s="45">
        <f t="shared" si="32"/>
        <v>139</v>
      </c>
      <c r="D37" s="63">
        <f t="shared" si="33"/>
        <v>71</v>
      </c>
      <c r="E37" s="74">
        <f t="shared" si="44"/>
        <v>0.51078999999999997</v>
      </c>
      <c r="F37" s="63">
        <f t="shared" si="45"/>
        <v>345</v>
      </c>
      <c r="G37" s="46">
        <f t="shared" si="46"/>
        <v>176</v>
      </c>
      <c r="H37" s="46">
        <f t="shared" si="34"/>
        <v>118</v>
      </c>
      <c r="I37" s="47">
        <f t="shared" si="35"/>
        <v>47</v>
      </c>
      <c r="J37" s="74">
        <f t="shared" si="47"/>
        <v>0.39831</v>
      </c>
      <c r="K37" s="47">
        <f t="shared" si="48"/>
        <v>124</v>
      </c>
      <c r="L37" s="47">
        <f t="shared" si="49"/>
        <v>49</v>
      </c>
      <c r="M37" s="46">
        <f t="shared" si="50"/>
        <v>225</v>
      </c>
      <c r="N37" s="46">
        <f t="shared" si="36"/>
        <v>4624.6140724946699</v>
      </c>
      <c r="O37" s="68">
        <f t="shared" si="51"/>
        <v>1040538.1663113007</v>
      </c>
      <c r="P37" s="35">
        <f t="shared" si="38"/>
        <v>370</v>
      </c>
      <c r="Q37" s="35">
        <f t="shared" si="39"/>
        <v>50</v>
      </c>
      <c r="R37" s="41">
        <f t="shared" si="40"/>
        <v>319</v>
      </c>
      <c r="S37" s="41">
        <f t="shared" si="52"/>
        <v>739</v>
      </c>
      <c r="T37" s="74">
        <f t="shared" si="42"/>
        <v>1.5395512593487636E-2</v>
      </c>
      <c r="U37" s="76">
        <f t="shared" si="19"/>
        <v>2610492</v>
      </c>
      <c r="V37" s="76">
        <f t="shared" si="43"/>
        <v>3651030.1663113008</v>
      </c>
    </row>
    <row r="38" spans="1:22" x14ac:dyDescent="0.2">
      <c r="A38" s="105">
        <v>29269</v>
      </c>
      <c r="B38" s="36" t="s">
        <v>73</v>
      </c>
      <c r="C38" s="40">
        <f t="shared" si="32"/>
        <v>56</v>
      </c>
      <c r="D38" s="32">
        <f t="shared" si="33"/>
        <v>25</v>
      </c>
      <c r="E38" s="74">
        <f t="shared" si="44"/>
        <v>0.44642999999999999</v>
      </c>
      <c r="F38" s="32">
        <f t="shared" si="45"/>
        <v>99</v>
      </c>
      <c r="G38" s="32">
        <f t="shared" si="46"/>
        <v>44</v>
      </c>
      <c r="H38" s="32">
        <f t="shared" si="34"/>
        <v>53</v>
      </c>
      <c r="I38" s="34">
        <f t="shared" si="35"/>
        <v>17</v>
      </c>
      <c r="J38" s="74">
        <f t="shared" si="47"/>
        <v>0.32074999999999998</v>
      </c>
      <c r="K38" s="34">
        <f t="shared" si="48"/>
        <v>49</v>
      </c>
      <c r="L38" s="34">
        <f t="shared" si="49"/>
        <v>16</v>
      </c>
      <c r="M38" s="32">
        <f t="shared" si="50"/>
        <v>60</v>
      </c>
      <c r="N38" s="32">
        <f t="shared" si="36"/>
        <v>5000</v>
      </c>
      <c r="O38" s="66">
        <f t="shared" si="51"/>
        <v>300000</v>
      </c>
      <c r="P38" s="35">
        <f t="shared" si="38"/>
        <v>105</v>
      </c>
      <c r="Q38" s="35">
        <f t="shared" si="39"/>
        <v>10</v>
      </c>
      <c r="R38" s="35">
        <f t="shared" si="40"/>
        <v>72</v>
      </c>
      <c r="S38" s="35">
        <f t="shared" si="52"/>
        <v>187</v>
      </c>
      <c r="T38" s="74">
        <f t="shared" si="42"/>
        <v>3.8957521718297537E-3</v>
      </c>
      <c r="U38" s="75">
        <f t="shared" si="19"/>
        <v>660571</v>
      </c>
      <c r="V38" s="76">
        <f t="shared" si="43"/>
        <v>960571</v>
      </c>
    </row>
    <row r="39" spans="1:22" x14ac:dyDescent="0.2">
      <c r="A39" s="105">
        <v>3642</v>
      </c>
      <c r="B39" s="36" t="s">
        <v>56</v>
      </c>
      <c r="C39" s="40">
        <f t="shared" si="32"/>
        <v>980</v>
      </c>
      <c r="D39" s="32">
        <f t="shared" si="33"/>
        <v>401</v>
      </c>
      <c r="E39" s="74">
        <f t="shared" si="44"/>
        <v>0.40917999999999999</v>
      </c>
      <c r="F39" s="32">
        <f t="shared" si="45"/>
        <v>913</v>
      </c>
      <c r="G39" s="32">
        <f t="shared" si="46"/>
        <v>374</v>
      </c>
      <c r="H39" s="32">
        <f t="shared" si="34"/>
        <v>675</v>
      </c>
      <c r="I39" s="34">
        <f t="shared" si="35"/>
        <v>344</v>
      </c>
      <c r="J39" s="74">
        <f t="shared" si="47"/>
        <v>0.50963000000000003</v>
      </c>
      <c r="K39" s="34">
        <f t="shared" si="48"/>
        <v>765</v>
      </c>
      <c r="L39" s="34">
        <f t="shared" si="49"/>
        <v>390</v>
      </c>
      <c r="M39" s="32">
        <f t="shared" si="50"/>
        <v>764</v>
      </c>
      <c r="N39" s="32">
        <f t="shared" si="36"/>
        <v>4709.012514898689</v>
      </c>
      <c r="O39" s="66">
        <f t="shared" si="51"/>
        <v>3597685.5613825982</v>
      </c>
      <c r="P39" s="35">
        <f t="shared" si="38"/>
        <v>1205</v>
      </c>
      <c r="Q39" s="35">
        <f t="shared" si="39"/>
        <v>16</v>
      </c>
      <c r="R39" s="35">
        <f t="shared" si="40"/>
        <v>75</v>
      </c>
      <c r="S39" s="35">
        <f t="shared" si="52"/>
        <v>1296</v>
      </c>
      <c r="T39" s="74">
        <f t="shared" si="42"/>
        <v>2.6999437511718506E-2</v>
      </c>
      <c r="U39" s="75">
        <f t="shared" si="19"/>
        <v>4578076</v>
      </c>
      <c r="V39" s="76">
        <f t="shared" si="43"/>
        <v>8175761.5613825982</v>
      </c>
    </row>
    <row r="40" spans="1:22" x14ac:dyDescent="0.2">
      <c r="A40" s="105">
        <v>3615</v>
      </c>
      <c r="B40" s="36" t="s">
        <v>49</v>
      </c>
      <c r="C40" s="40">
        <f t="shared" si="32"/>
        <v>2326</v>
      </c>
      <c r="D40" s="32">
        <f t="shared" si="33"/>
        <v>1438</v>
      </c>
      <c r="E40" s="74">
        <f t="shared" si="44"/>
        <v>0.61822999999999995</v>
      </c>
      <c r="F40" s="32">
        <f t="shared" si="45"/>
        <v>2055</v>
      </c>
      <c r="G40" s="32">
        <f t="shared" si="46"/>
        <v>1270</v>
      </c>
      <c r="H40" s="32">
        <f t="shared" si="34"/>
        <v>3437</v>
      </c>
      <c r="I40" s="34">
        <f t="shared" si="35"/>
        <v>1611</v>
      </c>
      <c r="J40" s="74">
        <f t="shared" si="47"/>
        <v>0.46872000000000003</v>
      </c>
      <c r="K40" s="34">
        <f t="shared" si="48"/>
        <v>3382</v>
      </c>
      <c r="L40" s="34">
        <f t="shared" si="49"/>
        <v>1585</v>
      </c>
      <c r="M40" s="32">
        <f t="shared" si="50"/>
        <v>2855</v>
      </c>
      <c r="N40" s="32">
        <f t="shared" si="36"/>
        <v>4694.7156520139779</v>
      </c>
      <c r="O40" s="66">
        <f t="shared" si="51"/>
        <v>13403413.186499907</v>
      </c>
      <c r="P40" s="35">
        <f t="shared" si="38"/>
        <v>2733</v>
      </c>
      <c r="Q40" s="35">
        <f t="shared" si="39"/>
        <v>110</v>
      </c>
      <c r="R40" s="35">
        <f t="shared" si="40"/>
        <v>277</v>
      </c>
      <c r="S40" s="35">
        <f t="shared" si="52"/>
        <v>3120</v>
      </c>
      <c r="T40" s="74">
        <f t="shared" si="42"/>
        <v>6.4998645861544552E-2</v>
      </c>
      <c r="U40" s="75">
        <f t="shared" si="19"/>
        <v>11021296</v>
      </c>
      <c r="V40" s="76">
        <f t="shared" si="43"/>
        <v>24424709.186499909</v>
      </c>
    </row>
    <row r="41" spans="1:22" x14ac:dyDescent="0.2">
      <c r="A41" s="105">
        <v>3644</v>
      </c>
      <c r="B41" s="36" t="s">
        <v>57</v>
      </c>
      <c r="C41" s="40">
        <f t="shared" si="32"/>
        <v>644</v>
      </c>
      <c r="D41" s="32">
        <f t="shared" si="33"/>
        <v>452</v>
      </c>
      <c r="E41" s="74">
        <f t="shared" si="44"/>
        <v>0.70186000000000004</v>
      </c>
      <c r="F41" s="32">
        <f t="shared" si="45"/>
        <v>643</v>
      </c>
      <c r="G41" s="32">
        <f t="shared" si="46"/>
        <v>451</v>
      </c>
      <c r="H41" s="32">
        <f t="shared" si="34"/>
        <v>1356</v>
      </c>
      <c r="I41" s="34">
        <f t="shared" si="35"/>
        <v>658</v>
      </c>
      <c r="J41" s="74">
        <f t="shared" si="47"/>
        <v>0.48525000000000001</v>
      </c>
      <c r="K41" s="34">
        <f t="shared" si="48"/>
        <v>1128</v>
      </c>
      <c r="L41" s="34">
        <f t="shared" si="49"/>
        <v>547</v>
      </c>
      <c r="M41" s="32">
        <f t="shared" si="50"/>
        <v>998</v>
      </c>
      <c r="N41" s="32">
        <f t="shared" si="36"/>
        <v>5000</v>
      </c>
      <c r="O41" s="66">
        <f t="shared" si="51"/>
        <v>4990000</v>
      </c>
      <c r="P41" s="35">
        <f t="shared" si="38"/>
        <v>1389</v>
      </c>
      <c r="Q41" s="35">
        <f t="shared" si="39"/>
        <v>76</v>
      </c>
      <c r="R41" s="35">
        <f t="shared" si="40"/>
        <v>278</v>
      </c>
      <c r="S41" s="35">
        <f t="shared" si="52"/>
        <v>1743</v>
      </c>
      <c r="T41" s="74">
        <f t="shared" si="42"/>
        <v>3.6311743505343635E-2</v>
      </c>
      <c r="U41" s="75">
        <f t="shared" si="19"/>
        <v>6157089</v>
      </c>
      <c r="V41" s="76">
        <f t="shared" si="43"/>
        <v>11147089</v>
      </c>
    </row>
    <row r="42" spans="1:22" x14ac:dyDescent="0.2">
      <c r="A42" s="105">
        <v>3646</v>
      </c>
      <c r="B42" s="36" t="s">
        <v>58</v>
      </c>
      <c r="C42" s="40">
        <f t="shared" si="32"/>
        <v>542</v>
      </c>
      <c r="D42" s="32">
        <f t="shared" si="33"/>
        <v>380</v>
      </c>
      <c r="E42" s="74">
        <f t="shared" si="44"/>
        <v>0.70111000000000001</v>
      </c>
      <c r="F42" s="32">
        <f t="shared" si="45"/>
        <v>581</v>
      </c>
      <c r="G42" s="32">
        <f t="shared" si="46"/>
        <v>407</v>
      </c>
      <c r="H42" s="32">
        <f t="shared" si="34"/>
        <v>971</v>
      </c>
      <c r="I42" s="34">
        <f t="shared" si="35"/>
        <v>418</v>
      </c>
      <c r="J42" s="74">
        <f t="shared" si="47"/>
        <v>0.43047999999999997</v>
      </c>
      <c r="K42" s="34">
        <f t="shared" si="48"/>
        <v>832</v>
      </c>
      <c r="L42" s="34">
        <f t="shared" si="49"/>
        <v>358</v>
      </c>
      <c r="M42" s="32">
        <f t="shared" si="50"/>
        <v>765</v>
      </c>
      <c r="N42" s="32">
        <f t="shared" si="36"/>
        <v>5000</v>
      </c>
      <c r="O42" s="66">
        <f t="shared" si="51"/>
        <v>3825000</v>
      </c>
      <c r="P42" s="35">
        <f t="shared" si="38"/>
        <v>379</v>
      </c>
      <c r="Q42" s="35">
        <f t="shared" si="39"/>
        <v>46</v>
      </c>
      <c r="R42" s="35">
        <f t="shared" si="40"/>
        <v>79</v>
      </c>
      <c r="S42" s="35">
        <f t="shared" si="52"/>
        <v>504</v>
      </c>
      <c r="T42" s="74">
        <f t="shared" si="42"/>
        <v>1.0499781254557196E-2</v>
      </c>
      <c r="U42" s="75">
        <f t="shared" si="19"/>
        <v>1780363</v>
      </c>
      <c r="V42" s="76">
        <f t="shared" si="43"/>
        <v>5605363</v>
      </c>
    </row>
    <row r="43" spans="1:22" x14ac:dyDescent="0.2">
      <c r="A43" s="105">
        <v>3656</v>
      </c>
      <c r="B43" s="36" t="s">
        <v>60</v>
      </c>
      <c r="C43" s="40">
        <f t="shared" si="32"/>
        <v>1242</v>
      </c>
      <c r="D43" s="32">
        <f t="shared" si="33"/>
        <v>939</v>
      </c>
      <c r="E43" s="74">
        <f t="shared" si="44"/>
        <v>0.75604000000000005</v>
      </c>
      <c r="F43" s="32">
        <f t="shared" si="45"/>
        <v>1049</v>
      </c>
      <c r="G43" s="32">
        <f t="shared" si="46"/>
        <v>793</v>
      </c>
      <c r="H43" s="32">
        <f t="shared" si="34"/>
        <v>1400</v>
      </c>
      <c r="I43" s="34">
        <f t="shared" si="35"/>
        <v>823</v>
      </c>
      <c r="J43" s="74">
        <f t="shared" si="47"/>
        <v>0.58786000000000005</v>
      </c>
      <c r="K43" s="34">
        <f t="shared" si="48"/>
        <v>1785</v>
      </c>
      <c r="L43" s="34">
        <f t="shared" si="49"/>
        <v>1049</v>
      </c>
      <c r="M43" s="32">
        <f t="shared" si="50"/>
        <v>1842</v>
      </c>
      <c r="N43" s="32">
        <f t="shared" si="36"/>
        <v>5000</v>
      </c>
      <c r="O43" s="66">
        <f t="shared" si="51"/>
        <v>9210000</v>
      </c>
      <c r="P43" s="35">
        <f t="shared" si="38"/>
        <v>1354</v>
      </c>
      <c r="Q43" s="35">
        <f t="shared" si="39"/>
        <v>176</v>
      </c>
      <c r="R43" s="35">
        <f t="shared" si="40"/>
        <v>7</v>
      </c>
      <c r="S43" s="35">
        <f t="shared" si="52"/>
        <v>1537</v>
      </c>
      <c r="T43" s="74">
        <f t="shared" si="42"/>
        <v>3.202016624653653E-2</v>
      </c>
      <c r="U43" s="75">
        <f t="shared" si="19"/>
        <v>5429401</v>
      </c>
      <c r="V43" s="76">
        <f t="shared" si="43"/>
        <v>14639401</v>
      </c>
    </row>
    <row r="44" spans="1:22" s="123" customFormat="1" x14ac:dyDescent="0.2">
      <c r="A44" s="109">
        <v>3658</v>
      </c>
      <c r="B44" s="110" t="s">
        <v>61</v>
      </c>
      <c r="C44" s="111">
        <f>IFERROR(VLOOKUP($A44, FADSDATA,3,FALSE), 0)</f>
        <v>1726</v>
      </c>
      <c r="D44" s="112">
        <f t="shared" si="33"/>
        <v>1556</v>
      </c>
      <c r="E44" s="113">
        <f t="shared" si="44"/>
        <v>0.90151000000000003</v>
      </c>
      <c r="F44" s="112">
        <f t="shared" si="45"/>
        <v>1967</v>
      </c>
      <c r="G44" s="112">
        <f t="shared" si="46"/>
        <v>1773</v>
      </c>
      <c r="H44" s="112">
        <f t="shared" si="34"/>
        <v>4207</v>
      </c>
      <c r="I44" s="114">
        <f t="shared" si="35"/>
        <v>2545</v>
      </c>
      <c r="J44" s="113">
        <f t="shared" si="47"/>
        <v>0.60494000000000003</v>
      </c>
      <c r="K44" s="114">
        <f t="shared" si="48"/>
        <v>4360</v>
      </c>
      <c r="L44" s="114">
        <f t="shared" si="49"/>
        <v>2638</v>
      </c>
      <c r="M44" s="112">
        <f t="shared" si="50"/>
        <v>4411</v>
      </c>
      <c r="N44" s="112">
        <f t="shared" si="36"/>
        <v>4527.7592856013907</v>
      </c>
      <c r="O44" s="115">
        <f t="shared" si="51"/>
        <v>19971946.208787736</v>
      </c>
      <c r="P44" s="116">
        <f t="shared" si="38"/>
        <v>2122</v>
      </c>
      <c r="Q44" s="116">
        <f t="shared" si="39"/>
        <v>29</v>
      </c>
      <c r="R44" s="116">
        <f t="shared" si="40"/>
        <v>50</v>
      </c>
      <c r="S44" s="116">
        <f t="shared" si="52"/>
        <v>2201</v>
      </c>
      <c r="T44" s="113">
        <f t="shared" si="42"/>
        <v>4.5853211391429345E-2</v>
      </c>
      <c r="U44" s="122">
        <f t="shared" si="19"/>
        <v>7774959</v>
      </c>
      <c r="V44" s="119">
        <f t="shared" si="43"/>
        <v>27746905.208787736</v>
      </c>
    </row>
    <row r="45" spans="1:22" x14ac:dyDescent="0.2">
      <c r="A45" s="105">
        <v>9741</v>
      </c>
      <c r="B45" s="36" t="s">
        <v>65</v>
      </c>
      <c r="C45" s="40">
        <f t="shared" si="32"/>
        <v>700</v>
      </c>
      <c r="D45" s="32">
        <f t="shared" si="33"/>
        <v>562</v>
      </c>
      <c r="E45" s="74">
        <f t="shared" si="44"/>
        <v>0.80286000000000002</v>
      </c>
      <c r="F45" s="32">
        <f t="shared" si="45"/>
        <v>911</v>
      </c>
      <c r="G45" s="32">
        <f t="shared" si="46"/>
        <v>731</v>
      </c>
      <c r="H45" s="32">
        <f t="shared" si="34"/>
        <v>1291</v>
      </c>
      <c r="I45" s="34">
        <f t="shared" si="35"/>
        <v>764</v>
      </c>
      <c r="J45" s="74">
        <f t="shared" si="47"/>
        <v>0.59179000000000004</v>
      </c>
      <c r="K45" s="34">
        <f t="shared" si="48"/>
        <v>1413</v>
      </c>
      <c r="L45" s="34">
        <f t="shared" si="49"/>
        <v>836</v>
      </c>
      <c r="M45" s="32">
        <f t="shared" si="50"/>
        <v>1567</v>
      </c>
      <c r="N45" s="32">
        <f t="shared" si="36"/>
        <v>4999.1523235800341</v>
      </c>
      <c r="O45" s="66">
        <f t="shared" si="51"/>
        <v>7833671.6910499139</v>
      </c>
      <c r="P45" s="35">
        <f t="shared" si="38"/>
        <v>1080</v>
      </c>
      <c r="Q45" s="35">
        <f t="shared" si="39"/>
        <v>88</v>
      </c>
      <c r="R45" s="35">
        <f t="shared" si="40"/>
        <v>314</v>
      </c>
      <c r="S45" s="35">
        <f t="shared" si="52"/>
        <v>1482</v>
      </c>
      <c r="T45" s="74">
        <f t="shared" si="42"/>
        <v>3.0874356784233663E-2</v>
      </c>
      <c r="U45" s="75">
        <f t="shared" si="19"/>
        <v>5235115</v>
      </c>
      <c r="V45" s="76">
        <f t="shared" si="43"/>
        <v>13068786.691049915</v>
      </c>
    </row>
    <row r="46" spans="1:22" x14ac:dyDescent="0.2">
      <c r="A46" s="105">
        <v>3661</v>
      </c>
      <c r="B46" s="36" t="s">
        <v>62</v>
      </c>
      <c r="C46" s="40">
        <f t="shared" si="32"/>
        <v>2201</v>
      </c>
      <c r="D46" s="32">
        <f t="shared" si="33"/>
        <v>1460</v>
      </c>
      <c r="E46" s="74">
        <f t="shared" si="44"/>
        <v>0.66332999999999998</v>
      </c>
      <c r="F46" s="32">
        <f t="shared" si="45"/>
        <v>1861</v>
      </c>
      <c r="G46" s="32">
        <f t="shared" si="46"/>
        <v>1234</v>
      </c>
      <c r="H46" s="32">
        <f t="shared" si="34"/>
        <v>2769</v>
      </c>
      <c r="I46" s="34">
        <f t="shared" si="35"/>
        <v>1464</v>
      </c>
      <c r="J46" s="74">
        <f t="shared" si="47"/>
        <v>0.52871000000000001</v>
      </c>
      <c r="K46" s="34">
        <f t="shared" si="48"/>
        <v>3135</v>
      </c>
      <c r="L46" s="34">
        <f t="shared" si="49"/>
        <v>1658</v>
      </c>
      <c r="M46" s="32">
        <f t="shared" si="50"/>
        <v>2892</v>
      </c>
      <c r="N46" s="32">
        <f t="shared" si="36"/>
        <v>4684.7481985588474</v>
      </c>
      <c r="O46" s="66">
        <f t="shared" si="51"/>
        <v>13548291.790232187</v>
      </c>
      <c r="P46" s="35">
        <f t="shared" si="38"/>
        <v>1950</v>
      </c>
      <c r="Q46" s="35">
        <f t="shared" si="39"/>
        <v>167</v>
      </c>
      <c r="R46" s="35">
        <f t="shared" si="40"/>
        <v>392</v>
      </c>
      <c r="S46" s="35">
        <f t="shared" si="52"/>
        <v>2509</v>
      </c>
      <c r="T46" s="74">
        <f t="shared" si="42"/>
        <v>5.226974438032541E-2</v>
      </c>
      <c r="U46" s="75">
        <f t="shared" si="19"/>
        <v>8862958</v>
      </c>
      <c r="V46" s="76">
        <f t="shared" si="43"/>
        <v>22411249.790232189</v>
      </c>
    </row>
    <row r="47" spans="1:22" x14ac:dyDescent="0.2">
      <c r="A47" s="105">
        <v>10115</v>
      </c>
      <c r="B47" s="36" t="s">
        <v>67</v>
      </c>
      <c r="C47" s="40">
        <f t="shared" si="32"/>
        <v>1633</v>
      </c>
      <c r="D47" s="32">
        <f t="shared" si="33"/>
        <v>1154</v>
      </c>
      <c r="E47" s="74">
        <f t="shared" si="44"/>
        <v>0.70667000000000002</v>
      </c>
      <c r="F47" s="32">
        <f t="shared" si="45"/>
        <v>2033</v>
      </c>
      <c r="G47" s="32">
        <f t="shared" si="46"/>
        <v>1437</v>
      </c>
      <c r="H47" s="32">
        <f t="shared" si="34"/>
        <v>2529</v>
      </c>
      <c r="I47" s="34">
        <f t="shared" si="35"/>
        <v>1233</v>
      </c>
      <c r="J47" s="74">
        <f t="shared" si="47"/>
        <v>0.48753999999999997</v>
      </c>
      <c r="K47" s="34">
        <f t="shared" si="48"/>
        <v>2433</v>
      </c>
      <c r="L47" s="34">
        <f t="shared" si="49"/>
        <v>1186</v>
      </c>
      <c r="M47" s="32">
        <f t="shared" si="50"/>
        <v>2623</v>
      </c>
      <c r="N47" s="32">
        <f t="shared" si="36"/>
        <v>5000</v>
      </c>
      <c r="O47" s="66">
        <f t="shared" si="51"/>
        <v>13115000</v>
      </c>
      <c r="P47" s="35">
        <f t="shared" si="38"/>
        <v>2224</v>
      </c>
      <c r="Q47" s="35">
        <f t="shared" si="39"/>
        <v>118</v>
      </c>
      <c r="R47" s="35">
        <f t="shared" si="40"/>
        <v>452</v>
      </c>
      <c r="S47" s="35">
        <f t="shared" si="52"/>
        <v>2794</v>
      </c>
      <c r="T47" s="74">
        <f t="shared" si="42"/>
        <v>5.8207120684985729E-2</v>
      </c>
      <c r="U47" s="75">
        <f t="shared" si="19"/>
        <v>9869711</v>
      </c>
      <c r="V47" s="76">
        <f t="shared" si="43"/>
        <v>22984711</v>
      </c>
    </row>
    <row r="48" spans="1:22" x14ac:dyDescent="0.2">
      <c r="A48" s="105">
        <v>11163</v>
      </c>
      <c r="B48" s="36" t="s">
        <v>69</v>
      </c>
      <c r="C48" s="40">
        <f t="shared" si="32"/>
        <v>172</v>
      </c>
      <c r="D48" s="32">
        <f t="shared" si="33"/>
        <v>113</v>
      </c>
      <c r="E48" s="74">
        <f t="shared" si="44"/>
        <v>0.65698000000000001</v>
      </c>
      <c r="F48" s="32">
        <f t="shared" si="45"/>
        <v>275</v>
      </c>
      <c r="G48" s="32">
        <f t="shared" si="46"/>
        <v>181</v>
      </c>
      <c r="H48" s="32">
        <f t="shared" si="34"/>
        <v>202</v>
      </c>
      <c r="I48" s="34">
        <f t="shared" si="35"/>
        <v>106</v>
      </c>
      <c r="J48" s="74">
        <f t="shared" si="47"/>
        <v>0.52475000000000005</v>
      </c>
      <c r="K48" s="34">
        <f t="shared" si="48"/>
        <v>225</v>
      </c>
      <c r="L48" s="34">
        <f t="shared" si="49"/>
        <v>118</v>
      </c>
      <c r="M48" s="32">
        <f t="shared" si="50"/>
        <v>299</v>
      </c>
      <c r="N48" s="32">
        <f t="shared" si="36"/>
        <v>5000</v>
      </c>
      <c r="O48" s="66">
        <f t="shared" si="51"/>
        <v>1495000</v>
      </c>
      <c r="P48" s="35">
        <f t="shared" si="38"/>
        <v>300</v>
      </c>
      <c r="Q48" s="35">
        <f t="shared" si="39"/>
        <v>72</v>
      </c>
      <c r="R48" s="35">
        <f t="shared" si="40"/>
        <v>235</v>
      </c>
      <c r="S48" s="35">
        <f t="shared" si="52"/>
        <v>607</v>
      </c>
      <c r="T48" s="74">
        <f t="shared" si="42"/>
        <v>1.2645569883960751E-2</v>
      </c>
      <c r="U48" s="75">
        <f t="shared" si="19"/>
        <v>2144207</v>
      </c>
      <c r="V48" s="76">
        <f t="shared" si="43"/>
        <v>3639207</v>
      </c>
    </row>
    <row r="49" spans="1:22" x14ac:dyDescent="0.2">
      <c r="A49" s="105">
        <v>9930</v>
      </c>
      <c r="B49" s="36" t="s">
        <v>749</v>
      </c>
      <c r="C49" s="40">
        <f t="shared" si="32"/>
        <v>170</v>
      </c>
      <c r="D49" s="32">
        <f t="shared" si="33"/>
        <v>109</v>
      </c>
      <c r="E49" s="74">
        <f t="shared" si="44"/>
        <v>0.64117999999999997</v>
      </c>
      <c r="F49" s="32">
        <f t="shared" si="45"/>
        <v>211</v>
      </c>
      <c r="G49" s="32">
        <f t="shared" si="46"/>
        <v>135</v>
      </c>
      <c r="H49" s="32">
        <f t="shared" si="34"/>
        <v>165</v>
      </c>
      <c r="I49" s="34">
        <f t="shared" si="35"/>
        <v>98</v>
      </c>
      <c r="J49" s="74">
        <f t="shared" si="47"/>
        <v>0.59394000000000002</v>
      </c>
      <c r="K49" s="34">
        <f t="shared" si="48"/>
        <v>212</v>
      </c>
      <c r="L49" s="34">
        <f t="shared" si="49"/>
        <v>126</v>
      </c>
      <c r="M49" s="32">
        <f t="shared" si="50"/>
        <v>261</v>
      </c>
      <c r="N49" s="32">
        <f t="shared" si="36"/>
        <v>5000</v>
      </c>
      <c r="O49" s="66">
        <f t="shared" si="51"/>
        <v>1305000</v>
      </c>
      <c r="P49" s="35">
        <f t="shared" si="38"/>
        <v>175</v>
      </c>
      <c r="Q49" s="35">
        <f t="shared" si="39"/>
        <v>7</v>
      </c>
      <c r="R49" s="35">
        <f t="shared" si="40"/>
        <v>127</v>
      </c>
      <c r="S49" s="35">
        <f t="shared" si="52"/>
        <v>309</v>
      </c>
      <c r="T49" s="74">
        <f t="shared" si="42"/>
        <v>6.4373658882106626E-3</v>
      </c>
      <c r="U49" s="75">
        <f t="shared" si="19"/>
        <v>1091532</v>
      </c>
      <c r="V49" s="76">
        <f t="shared" si="43"/>
        <v>2396532</v>
      </c>
    </row>
    <row r="50" spans="1:22" x14ac:dyDescent="0.2">
      <c r="A50" s="105">
        <v>3599</v>
      </c>
      <c r="B50" s="44" t="s">
        <v>750</v>
      </c>
      <c r="C50" s="45">
        <f t="shared" si="32"/>
        <v>3238</v>
      </c>
      <c r="D50" s="46">
        <f t="shared" si="33"/>
        <v>2341</v>
      </c>
      <c r="E50" s="77">
        <f t="shared" si="44"/>
        <v>0.72297999999999996</v>
      </c>
      <c r="F50" s="32">
        <f t="shared" si="45"/>
        <v>2745</v>
      </c>
      <c r="G50" s="46">
        <f t="shared" si="46"/>
        <v>1985</v>
      </c>
      <c r="H50" s="46">
        <f t="shared" si="34"/>
        <v>5138</v>
      </c>
      <c r="I50" s="47">
        <f t="shared" si="35"/>
        <v>2713</v>
      </c>
      <c r="J50" s="77">
        <f t="shared" si="47"/>
        <v>0.52803</v>
      </c>
      <c r="K50" s="47">
        <f t="shared" si="48"/>
        <v>5262</v>
      </c>
      <c r="L50" s="47">
        <f t="shared" si="49"/>
        <v>2778</v>
      </c>
      <c r="M50" s="46">
        <f t="shared" si="50"/>
        <v>4763</v>
      </c>
      <c r="N50" s="47">
        <f t="shared" si="36"/>
        <v>4581.5235419008368</v>
      </c>
      <c r="O50" s="66">
        <f t="shared" si="51"/>
        <v>21821796.630073685</v>
      </c>
      <c r="P50" s="35">
        <f t="shared" si="38"/>
        <v>3276</v>
      </c>
      <c r="Q50" s="35">
        <f t="shared" si="39"/>
        <v>133</v>
      </c>
      <c r="R50" s="35">
        <f t="shared" si="40"/>
        <v>799</v>
      </c>
      <c r="S50" s="35">
        <f t="shared" si="52"/>
        <v>4208</v>
      </c>
      <c r="T50" s="74">
        <f t="shared" si="42"/>
        <v>8.7664840315826748E-2</v>
      </c>
      <c r="U50" s="75">
        <f t="shared" si="19"/>
        <v>14864619</v>
      </c>
      <c r="V50" s="76">
        <f t="shared" si="43"/>
        <v>36686415.630073681</v>
      </c>
    </row>
    <row r="51" spans="1:22" x14ac:dyDescent="0.2">
      <c r="A51" s="105">
        <v>3652</v>
      </c>
      <c r="B51" s="36" t="s">
        <v>59</v>
      </c>
      <c r="C51" s="40">
        <f t="shared" si="32"/>
        <v>1635</v>
      </c>
      <c r="D51" s="32">
        <f t="shared" si="33"/>
        <v>1091</v>
      </c>
      <c r="E51" s="74">
        <f t="shared" si="44"/>
        <v>0.66727999999999998</v>
      </c>
      <c r="F51" s="32">
        <f t="shared" si="45"/>
        <v>1638</v>
      </c>
      <c r="G51" s="32">
        <f t="shared" si="46"/>
        <v>1093</v>
      </c>
      <c r="H51" s="32">
        <f t="shared" si="34"/>
        <v>2256</v>
      </c>
      <c r="I51" s="34">
        <f t="shared" si="35"/>
        <v>1206</v>
      </c>
      <c r="J51" s="74">
        <f t="shared" si="47"/>
        <v>0.53456999999999999</v>
      </c>
      <c r="K51" s="34">
        <f t="shared" si="48"/>
        <v>2386</v>
      </c>
      <c r="L51" s="34">
        <f t="shared" si="49"/>
        <v>1275</v>
      </c>
      <c r="M51" s="32">
        <f t="shared" si="50"/>
        <v>2368</v>
      </c>
      <c r="N51" s="32">
        <f t="shared" si="36"/>
        <v>5000</v>
      </c>
      <c r="O51" s="66">
        <f t="shared" si="51"/>
        <v>11840000</v>
      </c>
      <c r="P51" s="35">
        <f t="shared" si="38"/>
        <v>2462</v>
      </c>
      <c r="Q51" s="35">
        <f t="shared" si="39"/>
        <v>281</v>
      </c>
      <c r="R51" s="35">
        <f t="shared" si="40"/>
        <v>690</v>
      </c>
      <c r="S51" s="35">
        <f t="shared" si="52"/>
        <v>3433</v>
      </c>
      <c r="T51" s="74">
        <f t="shared" si="42"/>
        <v>7.1519343347013598E-2</v>
      </c>
      <c r="U51" s="75">
        <f t="shared" si="19"/>
        <v>12126958</v>
      </c>
      <c r="V51" s="76">
        <f t="shared" si="43"/>
        <v>23966958</v>
      </c>
    </row>
    <row r="52" spans="1:22" x14ac:dyDescent="0.2">
      <c r="A52" s="105">
        <v>11711</v>
      </c>
      <c r="B52" s="36" t="s">
        <v>70</v>
      </c>
      <c r="C52" s="40">
        <f t="shared" si="32"/>
        <v>103</v>
      </c>
      <c r="D52" s="32">
        <f t="shared" si="33"/>
        <v>76</v>
      </c>
      <c r="E52" s="74">
        <f t="shared" si="44"/>
        <v>0.73785999999999996</v>
      </c>
      <c r="F52" s="32">
        <f t="shared" si="45"/>
        <v>149</v>
      </c>
      <c r="G52" s="32">
        <f t="shared" si="46"/>
        <v>110</v>
      </c>
      <c r="H52" s="32">
        <f t="shared" si="34"/>
        <v>145</v>
      </c>
      <c r="I52" s="34">
        <f t="shared" si="35"/>
        <v>64</v>
      </c>
      <c r="J52" s="74">
        <f t="shared" si="47"/>
        <v>0.44137999999999999</v>
      </c>
      <c r="K52" s="34">
        <f t="shared" si="48"/>
        <v>150</v>
      </c>
      <c r="L52" s="34">
        <f t="shared" si="49"/>
        <v>66</v>
      </c>
      <c r="M52" s="32">
        <f t="shared" si="50"/>
        <v>176</v>
      </c>
      <c r="N52" s="32">
        <f t="shared" si="36"/>
        <v>5000</v>
      </c>
      <c r="O52" s="66">
        <f t="shared" si="51"/>
        <v>880000</v>
      </c>
      <c r="P52" s="35">
        <f t="shared" si="38"/>
        <v>115</v>
      </c>
      <c r="Q52" s="35">
        <f t="shared" si="39"/>
        <v>69</v>
      </c>
      <c r="R52" s="35">
        <f t="shared" si="40"/>
        <v>532</v>
      </c>
      <c r="S52" s="35">
        <f t="shared" si="52"/>
        <v>716</v>
      </c>
      <c r="T52" s="74">
        <f t="shared" si="42"/>
        <v>1.491635590925189E-2</v>
      </c>
      <c r="U52" s="75">
        <f t="shared" si="19"/>
        <v>2529246</v>
      </c>
      <c r="V52" s="76">
        <f t="shared" si="43"/>
        <v>3409246</v>
      </c>
    </row>
    <row r="53" spans="1:22" x14ac:dyDescent="0.2">
      <c r="A53" s="105">
        <v>12826</v>
      </c>
      <c r="B53" s="36" t="s">
        <v>71</v>
      </c>
      <c r="C53" s="40">
        <f t="shared" si="32"/>
        <v>552</v>
      </c>
      <c r="D53" s="32">
        <f t="shared" si="33"/>
        <v>348</v>
      </c>
      <c r="E53" s="74">
        <f t="shared" si="44"/>
        <v>0.63043000000000005</v>
      </c>
      <c r="F53" s="32">
        <f t="shared" si="45"/>
        <v>681</v>
      </c>
      <c r="G53" s="32">
        <f t="shared" si="46"/>
        <v>429</v>
      </c>
      <c r="H53" s="32">
        <f t="shared" si="34"/>
        <v>663</v>
      </c>
      <c r="I53" s="34">
        <f t="shared" si="35"/>
        <v>295</v>
      </c>
      <c r="J53" s="74">
        <f t="shared" si="47"/>
        <v>0.44495000000000001</v>
      </c>
      <c r="K53" s="34">
        <f t="shared" si="48"/>
        <v>711</v>
      </c>
      <c r="L53" s="34">
        <f t="shared" si="49"/>
        <v>316</v>
      </c>
      <c r="M53" s="32">
        <f t="shared" si="50"/>
        <v>745</v>
      </c>
      <c r="N53" s="32">
        <f t="shared" si="36"/>
        <v>5000</v>
      </c>
      <c r="O53" s="66">
        <f t="shared" si="51"/>
        <v>3725000</v>
      </c>
      <c r="P53" s="35">
        <f t="shared" si="38"/>
        <v>773</v>
      </c>
      <c r="Q53" s="35">
        <f t="shared" si="39"/>
        <v>82</v>
      </c>
      <c r="R53" s="35">
        <f t="shared" si="40"/>
        <v>400</v>
      </c>
      <c r="S53" s="35">
        <f t="shared" si="52"/>
        <v>1255</v>
      </c>
      <c r="T53" s="74">
        <f t="shared" si="42"/>
        <v>2.6145288639820005E-2</v>
      </c>
      <c r="U53" s="75">
        <f t="shared" si="19"/>
        <v>4433245</v>
      </c>
      <c r="V53" s="76">
        <f t="shared" si="43"/>
        <v>8158245</v>
      </c>
    </row>
    <row r="54" spans="1:22" x14ac:dyDescent="0.2">
      <c r="A54" s="105">
        <v>13231</v>
      </c>
      <c r="B54" s="36" t="s">
        <v>72</v>
      </c>
      <c r="C54" s="40">
        <f t="shared" si="32"/>
        <v>220</v>
      </c>
      <c r="D54" s="32">
        <f t="shared" si="33"/>
        <v>105</v>
      </c>
      <c r="E54" s="74">
        <f t="shared" si="44"/>
        <v>0.47727000000000003</v>
      </c>
      <c r="F54" s="32">
        <f t="shared" si="45"/>
        <v>256</v>
      </c>
      <c r="G54" s="32">
        <f t="shared" si="46"/>
        <v>122</v>
      </c>
      <c r="H54" s="32">
        <f t="shared" si="34"/>
        <v>162</v>
      </c>
      <c r="I54" s="34">
        <f t="shared" si="35"/>
        <v>66</v>
      </c>
      <c r="J54" s="74">
        <f t="shared" si="47"/>
        <v>0.40740999999999999</v>
      </c>
      <c r="K54" s="34">
        <f t="shared" si="48"/>
        <v>173</v>
      </c>
      <c r="L54" s="34">
        <f t="shared" si="49"/>
        <v>70</v>
      </c>
      <c r="M54" s="32">
        <f t="shared" si="50"/>
        <v>192</v>
      </c>
      <c r="N54" s="32">
        <f t="shared" si="36"/>
        <v>5000</v>
      </c>
      <c r="O54" s="66">
        <f t="shared" si="51"/>
        <v>960000</v>
      </c>
      <c r="P54" s="35">
        <f t="shared" si="38"/>
        <v>226</v>
      </c>
      <c r="Q54" s="35">
        <f t="shared" si="39"/>
        <v>24</v>
      </c>
      <c r="R54" s="35">
        <f t="shared" si="40"/>
        <v>83</v>
      </c>
      <c r="S54" s="35">
        <f t="shared" si="52"/>
        <v>333</v>
      </c>
      <c r="T54" s="74">
        <f t="shared" si="42"/>
        <v>6.9373554717610053E-3</v>
      </c>
      <c r="U54" s="75">
        <f t="shared" si="19"/>
        <v>1176311</v>
      </c>
      <c r="V54" s="76">
        <f t="shared" si="43"/>
        <v>2136311</v>
      </c>
    </row>
    <row r="55" spans="1:22" ht="15" customHeight="1" x14ac:dyDescent="0.2">
      <c r="A55" s="105">
        <v>3594</v>
      </c>
      <c r="B55" s="36" t="s">
        <v>47</v>
      </c>
      <c r="C55" s="40">
        <f t="shared" si="32"/>
        <v>1677</v>
      </c>
      <c r="D55" s="32">
        <f t="shared" si="33"/>
        <v>1222</v>
      </c>
      <c r="E55" s="74">
        <f t="shared" si="44"/>
        <v>0.72867999999999999</v>
      </c>
      <c r="F55" s="32">
        <f t="shared" si="45"/>
        <v>1453</v>
      </c>
      <c r="G55" s="32">
        <f t="shared" si="46"/>
        <v>1059</v>
      </c>
      <c r="H55" s="32">
        <f t="shared" si="34"/>
        <v>2636</v>
      </c>
      <c r="I55" s="34">
        <f t="shared" si="35"/>
        <v>1393</v>
      </c>
      <c r="J55" s="74">
        <f t="shared" si="47"/>
        <v>0.52844999999999998</v>
      </c>
      <c r="K55" s="34">
        <f t="shared" si="48"/>
        <v>2774</v>
      </c>
      <c r="L55" s="34">
        <f t="shared" si="49"/>
        <v>1466</v>
      </c>
      <c r="M55" s="32">
        <f t="shared" si="50"/>
        <v>2525</v>
      </c>
      <c r="N55" s="32">
        <f t="shared" si="36"/>
        <v>5000</v>
      </c>
      <c r="O55" s="66">
        <f t="shared" si="51"/>
        <v>12625000</v>
      </c>
      <c r="P55" s="35">
        <f t="shared" si="38"/>
        <v>2003</v>
      </c>
      <c r="Q55" s="35">
        <f t="shared" si="39"/>
        <v>120</v>
      </c>
      <c r="R55" s="35">
        <f t="shared" si="40"/>
        <v>477</v>
      </c>
      <c r="S55" s="35">
        <f t="shared" si="52"/>
        <v>2600</v>
      </c>
      <c r="T55" s="74">
        <f t="shared" si="42"/>
        <v>5.4165538217953793E-2</v>
      </c>
      <c r="U55" s="75">
        <f t="shared" si="19"/>
        <v>9184413</v>
      </c>
      <c r="V55" s="76">
        <f t="shared" si="43"/>
        <v>21809413</v>
      </c>
    </row>
    <row r="56" spans="1:22" x14ac:dyDescent="0.2">
      <c r="A56" s="105">
        <v>42421</v>
      </c>
      <c r="B56" s="23" t="s">
        <v>74</v>
      </c>
      <c r="C56" s="32">
        <f t="shared" si="32"/>
        <v>175</v>
      </c>
      <c r="D56" s="32">
        <f t="shared" si="33"/>
        <v>107</v>
      </c>
      <c r="E56" s="74">
        <f t="shared" si="44"/>
        <v>0.61143000000000003</v>
      </c>
      <c r="F56" s="32">
        <f t="shared" si="45"/>
        <v>292</v>
      </c>
      <c r="G56" s="32">
        <f t="shared" si="46"/>
        <v>179</v>
      </c>
      <c r="H56" s="32">
        <f t="shared" si="34"/>
        <v>181</v>
      </c>
      <c r="I56" s="34">
        <f t="shared" si="35"/>
        <v>82</v>
      </c>
      <c r="J56" s="74">
        <f t="shared" si="47"/>
        <v>0.45304</v>
      </c>
      <c r="K56" s="34">
        <f t="shared" si="48"/>
        <v>206</v>
      </c>
      <c r="L56" s="34">
        <f t="shared" si="49"/>
        <v>93</v>
      </c>
      <c r="M56" s="32">
        <f t="shared" si="50"/>
        <v>272</v>
      </c>
      <c r="N56" s="32">
        <f t="shared" si="36"/>
        <v>4910.2971887550202</v>
      </c>
      <c r="O56" s="66">
        <f t="shared" si="51"/>
        <v>1335600.8353413655</v>
      </c>
      <c r="P56" s="35">
        <f t="shared" si="38"/>
        <v>285</v>
      </c>
      <c r="Q56" s="35">
        <f t="shared" si="39"/>
        <v>32</v>
      </c>
      <c r="R56" s="35">
        <f t="shared" si="40"/>
        <v>183</v>
      </c>
      <c r="S56" s="35">
        <f t="shared" si="52"/>
        <v>500</v>
      </c>
      <c r="T56" s="74">
        <f t="shared" si="42"/>
        <v>1.0416449657298807E-2</v>
      </c>
      <c r="U56" s="75">
        <f t="shared" si="19"/>
        <v>1766233</v>
      </c>
      <c r="V56" s="76">
        <f t="shared" si="43"/>
        <v>3101833.8353413655</v>
      </c>
    </row>
    <row r="57" spans="1:22" x14ac:dyDescent="0.2">
      <c r="A57" s="107">
        <v>3665</v>
      </c>
      <c r="B57" s="48" t="s">
        <v>63</v>
      </c>
      <c r="C57" s="49">
        <f t="shared" si="32"/>
        <v>555</v>
      </c>
      <c r="D57" s="50">
        <f t="shared" si="33"/>
        <v>386</v>
      </c>
      <c r="E57" s="78">
        <f t="shared" si="44"/>
        <v>0.69550000000000001</v>
      </c>
      <c r="F57" s="50">
        <f t="shared" si="45"/>
        <v>476</v>
      </c>
      <c r="G57" s="50">
        <f t="shared" si="46"/>
        <v>331</v>
      </c>
      <c r="H57" s="50">
        <f t="shared" si="34"/>
        <v>568</v>
      </c>
      <c r="I57" s="51">
        <f t="shared" si="35"/>
        <v>299</v>
      </c>
      <c r="J57" s="78">
        <f t="shared" si="47"/>
        <v>0.52641000000000004</v>
      </c>
      <c r="K57" s="51">
        <f t="shared" si="48"/>
        <v>709</v>
      </c>
      <c r="L57" s="51">
        <f t="shared" si="49"/>
        <v>373</v>
      </c>
      <c r="M57" s="50">
        <f t="shared" si="50"/>
        <v>704</v>
      </c>
      <c r="N57" s="50">
        <f t="shared" si="36"/>
        <v>4811.8261603375531</v>
      </c>
      <c r="O57" s="147">
        <f t="shared" si="51"/>
        <v>3387525.6168776373</v>
      </c>
      <c r="P57" s="52">
        <f t="shared" si="38"/>
        <v>440</v>
      </c>
      <c r="Q57" s="52">
        <f t="shared" si="39"/>
        <v>41</v>
      </c>
      <c r="R57" s="52">
        <f t="shared" si="40"/>
        <v>157</v>
      </c>
      <c r="S57" s="52">
        <f t="shared" si="52"/>
        <v>638</v>
      </c>
      <c r="T57" s="78">
        <f t="shared" si="42"/>
        <v>1.3291389762713277E-2</v>
      </c>
      <c r="U57" s="79">
        <f t="shared" si="19"/>
        <v>2253713</v>
      </c>
      <c r="V57" s="80">
        <f t="shared" si="43"/>
        <v>5641238.6168776378</v>
      </c>
    </row>
    <row r="58" spans="1:22" x14ac:dyDescent="0.2">
      <c r="A58" s="36"/>
      <c r="B58" s="53"/>
      <c r="C58" s="53"/>
      <c r="D58" s="32"/>
      <c r="E58" s="32"/>
      <c r="F58" s="32"/>
      <c r="G58" s="32"/>
      <c r="H58" s="32"/>
      <c r="I58" s="34"/>
      <c r="J58" s="32"/>
      <c r="K58" s="34"/>
      <c r="L58" s="34"/>
      <c r="M58" s="32"/>
      <c r="N58" s="32"/>
      <c r="O58" s="66"/>
      <c r="P58" s="35"/>
      <c r="Q58" s="35"/>
      <c r="R58" s="35"/>
      <c r="S58" s="35"/>
      <c r="T58" s="43"/>
    </row>
    <row r="59" spans="1:22" s="54" customFormat="1" x14ac:dyDescent="0.2">
      <c r="B59" s="53" t="s">
        <v>91</v>
      </c>
      <c r="C59" s="55">
        <f>SUM(C12:C57)</f>
        <v>31338</v>
      </c>
      <c r="D59" s="55">
        <f>SUM(D12:D57)</f>
        <v>21546</v>
      </c>
      <c r="E59" s="55"/>
      <c r="F59" s="55">
        <f>SUM(F12:F57)</f>
        <v>31840</v>
      </c>
      <c r="G59" s="55">
        <f>SUM(G12:G57)</f>
        <v>21852</v>
      </c>
      <c r="H59" s="55">
        <f>SUM(H12:H57)</f>
        <v>45610</v>
      </c>
      <c r="I59" s="55">
        <f>SUM(I12:I57)</f>
        <v>24089</v>
      </c>
      <c r="J59" s="55"/>
      <c r="K59" s="55">
        <f>SUM(K12:K57)</f>
        <v>47991</v>
      </c>
      <c r="L59" s="55">
        <f t="shared" ref="L59:R59" si="53">SUM(L12:L57)</f>
        <v>25428</v>
      </c>
      <c r="M59" s="55">
        <f t="shared" si="53"/>
        <v>47280</v>
      </c>
      <c r="N59" s="55"/>
      <c r="O59" s="69">
        <f t="shared" si="53"/>
        <v>225390062.3307679</v>
      </c>
      <c r="P59" s="55">
        <f t="shared" si="53"/>
        <v>37863</v>
      </c>
      <c r="Q59" s="55">
        <f t="shared" si="53"/>
        <v>2319</v>
      </c>
      <c r="R59" s="55">
        <f t="shared" si="53"/>
        <v>7819</v>
      </c>
      <c r="S59" s="55">
        <f>SUM(S12:S57)</f>
        <v>48001</v>
      </c>
      <c r="T59" s="81">
        <f>SUM(T12:T57)</f>
        <v>0.99999999999999978</v>
      </c>
      <c r="U59" s="82">
        <f>SUM(U12:U57)</f>
        <v>169561913</v>
      </c>
      <c r="V59" s="82">
        <f>SUM(V12:V57)</f>
        <v>394951975.33076787</v>
      </c>
    </row>
    <row r="60" spans="1:22" s="54" customFormat="1" ht="15" thickBot="1" x14ac:dyDescent="0.25">
      <c r="B60" s="53"/>
      <c r="C60" s="55"/>
      <c r="D60" s="55"/>
      <c r="E60" s="55"/>
      <c r="F60" s="55"/>
      <c r="G60" s="55"/>
      <c r="H60" s="55"/>
      <c r="I60" s="55"/>
      <c r="J60" s="55"/>
      <c r="K60" s="55"/>
      <c r="L60" s="55"/>
      <c r="M60" s="55"/>
      <c r="N60" s="55"/>
      <c r="O60" s="55"/>
      <c r="P60" s="55"/>
      <c r="Q60" s="55"/>
      <c r="R60" s="55"/>
      <c r="S60" s="55"/>
      <c r="T60" s="83"/>
      <c r="U60" s="82"/>
      <c r="V60" s="82"/>
    </row>
    <row r="61" spans="1:22" s="54" customFormat="1" ht="15.75" customHeight="1" thickBot="1" x14ac:dyDescent="0.25">
      <c r="A61" s="155" t="s">
        <v>590</v>
      </c>
      <c r="B61" s="156"/>
      <c r="D61" s="56"/>
      <c r="E61" s="56"/>
      <c r="F61" s="56"/>
      <c r="G61" s="56"/>
      <c r="H61" s="56"/>
      <c r="I61" s="56"/>
      <c r="J61" s="56"/>
      <c r="K61" s="56"/>
      <c r="L61" s="56"/>
      <c r="M61" s="56"/>
      <c r="O61" s="55"/>
      <c r="P61" s="55"/>
      <c r="Q61" s="55"/>
      <c r="R61" s="55"/>
      <c r="S61" s="55"/>
    </row>
    <row r="62" spans="1:22" ht="15" thickBot="1" x14ac:dyDescent="0.25">
      <c r="M62" s="57"/>
      <c r="N62" s="58"/>
    </row>
    <row r="63" spans="1:22" ht="38.25" customHeight="1" x14ac:dyDescent="0.2">
      <c r="A63" s="157" t="s">
        <v>591</v>
      </c>
      <c r="B63" s="158"/>
      <c r="N63" s="64"/>
    </row>
    <row r="64" spans="1:22" ht="15" thickBot="1" x14ac:dyDescent="0.25">
      <c r="A64" s="159"/>
      <c r="B64" s="160"/>
      <c r="C64" s="36"/>
      <c r="D64" s="32"/>
      <c r="E64" s="32"/>
      <c r="F64" s="32"/>
      <c r="G64" s="32"/>
      <c r="H64" s="32"/>
      <c r="I64" s="55"/>
      <c r="J64" s="32"/>
      <c r="K64" s="55"/>
      <c r="L64" s="55"/>
      <c r="M64" s="32"/>
      <c r="N64" s="32"/>
      <c r="O64" s="32"/>
    </row>
    <row r="65" spans="1:15" ht="14.25" customHeight="1" thickBot="1" x14ac:dyDescent="0.25">
      <c r="C65" s="36"/>
      <c r="D65" s="32"/>
      <c r="E65" s="32"/>
      <c r="F65" s="32"/>
      <c r="G65" s="32"/>
      <c r="H65" s="32"/>
      <c r="I65" s="55"/>
      <c r="J65" s="32"/>
      <c r="K65" s="55"/>
      <c r="L65" s="55"/>
      <c r="M65" s="32"/>
      <c r="N65" s="32"/>
      <c r="O65" s="32"/>
    </row>
    <row r="66" spans="1:15" ht="15" customHeight="1" x14ac:dyDescent="0.2">
      <c r="A66" s="126" t="s">
        <v>589</v>
      </c>
      <c r="B66" s="99"/>
      <c r="C66" s="99"/>
      <c r="D66" s="99"/>
      <c r="E66" s="99"/>
      <c r="F66" s="99"/>
      <c r="G66" s="100"/>
    </row>
    <row r="67" spans="1:15" ht="15" thickBot="1" x14ac:dyDescent="0.25">
      <c r="A67" s="101"/>
      <c r="B67" s="102"/>
      <c r="C67" s="102"/>
      <c r="D67" s="102"/>
      <c r="E67" s="102"/>
      <c r="F67" s="102"/>
      <c r="G67" s="103"/>
    </row>
  </sheetData>
  <mergeCells count="24">
    <mergeCell ref="A2:C2"/>
    <mergeCell ref="T8:V8"/>
    <mergeCell ref="M9:M10"/>
    <mergeCell ref="E9:E10"/>
    <mergeCell ref="G9:G10"/>
    <mergeCell ref="H9:H10"/>
    <mergeCell ref="K9:K10"/>
    <mergeCell ref="I9:I10"/>
    <mergeCell ref="J9:J10"/>
    <mergeCell ref="A61:B61"/>
    <mergeCell ref="A63:B64"/>
    <mergeCell ref="V9:V10"/>
    <mergeCell ref="R9:R10"/>
    <mergeCell ref="O9:O10"/>
    <mergeCell ref="P9:P10"/>
    <mergeCell ref="Q9:Q10"/>
    <mergeCell ref="S9:S10"/>
    <mergeCell ref="T9:T10"/>
    <mergeCell ref="U9:U10"/>
    <mergeCell ref="N9:N10"/>
    <mergeCell ref="C9:C10"/>
    <mergeCell ref="F9:F10"/>
    <mergeCell ref="D9:D10"/>
    <mergeCell ref="L9:L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6"/>
  <sheetViews>
    <sheetView zoomScaleNormal="100" workbookViewId="0">
      <pane xSplit="2" ySplit="1" topLeftCell="C2" activePane="bottomRight" state="frozen"/>
      <selection pane="topRight" activeCell="D1" sqref="D1"/>
      <selection pane="bottomLeft" activeCell="A2" sqref="A2"/>
      <selection pane="bottomRight" activeCell="A3" sqref="A3"/>
    </sheetView>
  </sheetViews>
  <sheetFormatPr defaultColWidth="55.5703125" defaultRowHeight="15" x14ac:dyDescent="0.25"/>
  <cols>
    <col min="1" max="1" width="9.85546875" style="4" customWidth="1"/>
    <col min="2" max="2" width="69" style="4" customWidth="1"/>
    <col min="3" max="3" width="16.5703125" style="4" bestFit="1" customWidth="1"/>
    <col min="4" max="4" width="17.42578125" style="4" bestFit="1" customWidth="1"/>
    <col min="5" max="5" width="16.5703125" style="4" bestFit="1" customWidth="1"/>
    <col min="6" max="6" width="17.42578125" style="4" bestFit="1" customWidth="1"/>
    <col min="7" max="8" width="22" style="4" bestFit="1" customWidth="1"/>
    <col min="9" max="9" width="21.5703125" style="4" bestFit="1" customWidth="1"/>
    <col min="10" max="10" width="22.5703125" style="4" customWidth="1"/>
    <col min="11" max="16384" width="55.5703125" style="4"/>
  </cols>
  <sheetData>
    <row r="1" spans="1:10" s="121" customFormat="1" ht="45" x14ac:dyDescent="0.25">
      <c r="A1" s="59" t="s">
        <v>41</v>
      </c>
      <c r="B1" s="15" t="s">
        <v>42</v>
      </c>
      <c r="C1" s="15" t="s">
        <v>100</v>
      </c>
      <c r="D1" s="15" t="s">
        <v>101</v>
      </c>
      <c r="E1" s="15" t="s">
        <v>610</v>
      </c>
      <c r="F1" s="15" t="s">
        <v>611</v>
      </c>
      <c r="G1" s="15" t="s">
        <v>612</v>
      </c>
      <c r="H1" s="15" t="s">
        <v>613</v>
      </c>
      <c r="I1" s="15" t="s">
        <v>614</v>
      </c>
      <c r="J1" s="15" t="s">
        <v>615</v>
      </c>
    </row>
    <row r="2" spans="1:10" s="94" customFormat="1" x14ac:dyDescent="0.25">
      <c r="A2" s="138">
        <v>42808</v>
      </c>
      <c r="B2" s="96" t="s">
        <v>103</v>
      </c>
      <c r="C2" s="97">
        <v>0</v>
      </c>
      <c r="D2" s="97">
        <v>0</v>
      </c>
      <c r="E2" s="97">
        <v>0</v>
      </c>
      <c r="F2" s="97">
        <v>3</v>
      </c>
      <c r="G2" s="97">
        <v>0</v>
      </c>
      <c r="H2" s="97">
        <v>0</v>
      </c>
      <c r="I2" s="98">
        <v>3333.3333333333335</v>
      </c>
      <c r="J2" s="98">
        <f>IF(I2&gt;5000,5000,I2)</f>
        <v>3333.3333333333335</v>
      </c>
    </row>
    <row r="3" spans="1:10" s="94" customFormat="1" x14ac:dyDescent="0.25">
      <c r="A3" s="95">
        <v>3541</v>
      </c>
      <c r="B3" s="96" t="s">
        <v>0</v>
      </c>
      <c r="C3" s="97">
        <v>606</v>
      </c>
      <c r="D3" s="97">
        <v>601</v>
      </c>
      <c r="E3" s="97">
        <v>736</v>
      </c>
      <c r="F3" s="97">
        <v>701</v>
      </c>
      <c r="G3" s="97">
        <v>387</v>
      </c>
      <c r="H3" s="97">
        <v>291</v>
      </c>
      <c r="I3" s="98">
        <v>4631.9485038274179</v>
      </c>
      <c r="J3" s="98">
        <f>IF(I3&gt;5000,5000,I3)</f>
        <v>4631.9485038274179</v>
      </c>
    </row>
    <row r="4" spans="1:10" x14ac:dyDescent="0.25">
      <c r="A4" s="60">
        <v>3565</v>
      </c>
      <c r="B4" s="5" t="s">
        <v>1</v>
      </c>
      <c r="C4" s="3">
        <v>598</v>
      </c>
      <c r="D4" s="3">
        <v>549</v>
      </c>
      <c r="E4" s="3">
        <v>664</v>
      </c>
      <c r="F4" s="3">
        <v>656</v>
      </c>
      <c r="G4" s="3">
        <v>334</v>
      </c>
      <c r="H4" s="3">
        <v>295</v>
      </c>
      <c r="I4" s="6">
        <v>4949.8696969696966</v>
      </c>
      <c r="J4" s="6">
        <f t="shared" ref="J4:J44" si="0">IF(I4&gt;5000,5000,I4)</f>
        <v>4949.8696969696966</v>
      </c>
    </row>
    <row r="5" spans="1:10" x14ac:dyDescent="0.25">
      <c r="A5" s="60">
        <v>3581</v>
      </c>
      <c r="B5" s="5" t="s">
        <v>2</v>
      </c>
      <c r="C5" s="3">
        <v>385</v>
      </c>
      <c r="D5" s="3">
        <v>605</v>
      </c>
      <c r="E5" s="3">
        <v>517</v>
      </c>
      <c r="F5" s="3">
        <v>582</v>
      </c>
      <c r="G5" s="3">
        <v>258</v>
      </c>
      <c r="H5" s="3">
        <v>297</v>
      </c>
      <c r="I5" s="6">
        <v>6397.6960873521384</v>
      </c>
      <c r="J5" s="6">
        <f t="shared" si="0"/>
        <v>5000</v>
      </c>
    </row>
    <row r="6" spans="1:10" x14ac:dyDescent="0.25">
      <c r="A6" s="60">
        <v>3592</v>
      </c>
      <c r="B6" s="5" t="s">
        <v>3</v>
      </c>
      <c r="C6" s="3">
        <v>403</v>
      </c>
      <c r="D6" s="3">
        <v>525</v>
      </c>
      <c r="E6" s="3">
        <v>483</v>
      </c>
      <c r="F6" s="3">
        <v>527</v>
      </c>
      <c r="G6" s="3">
        <v>228</v>
      </c>
      <c r="H6" s="3">
        <v>251</v>
      </c>
      <c r="I6" s="6">
        <v>4081.5564356435643</v>
      </c>
      <c r="J6" s="6">
        <f t="shared" si="0"/>
        <v>4081.5564356435643</v>
      </c>
    </row>
    <row r="7" spans="1:10" x14ac:dyDescent="0.25">
      <c r="A7" s="60">
        <v>3594</v>
      </c>
      <c r="B7" s="5" t="s">
        <v>4</v>
      </c>
      <c r="C7" s="6">
        <v>1677</v>
      </c>
      <c r="D7" s="6">
        <v>2636</v>
      </c>
      <c r="E7" s="6">
        <v>1453</v>
      </c>
      <c r="F7" s="6">
        <v>2774</v>
      </c>
      <c r="G7" s="6">
        <v>1222</v>
      </c>
      <c r="H7" s="6">
        <v>1393</v>
      </c>
      <c r="I7" s="6">
        <v>5361.4771705701442</v>
      </c>
      <c r="J7" s="6">
        <f t="shared" si="0"/>
        <v>5000</v>
      </c>
    </row>
    <row r="8" spans="1:10" x14ac:dyDescent="0.25">
      <c r="A8" s="60">
        <v>3599</v>
      </c>
      <c r="B8" s="5" t="s">
        <v>5</v>
      </c>
      <c r="C8" s="6">
        <v>3238</v>
      </c>
      <c r="D8" s="6">
        <v>5138</v>
      </c>
      <c r="E8" s="6">
        <v>2745</v>
      </c>
      <c r="F8" s="6">
        <v>5262</v>
      </c>
      <c r="G8" s="6">
        <v>2341</v>
      </c>
      <c r="H8" s="6">
        <v>2713</v>
      </c>
      <c r="I8" s="6">
        <v>4581.5235419008368</v>
      </c>
      <c r="J8" s="6">
        <f t="shared" si="0"/>
        <v>4581.5235419008368</v>
      </c>
    </row>
    <row r="9" spans="1:10" x14ac:dyDescent="0.25">
      <c r="A9" s="60">
        <v>3606</v>
      </c>
      <c r="B9" s="5" t="s">
        <v>6</v>
      </c>
      <c r="C9" s="6">
        <v>1080</v>
      </c>
      <c r="D9" s="6">
        <v>1616</v>
      </c>
      <c r="E9" s="3">
        <v>1250</v>
      </c>
      <c r="F9" s="6">
        <v>1692</v>
      </c>
      <c r="G9" s="3">
        <v>806</v>
      </c>
      <c r="H9" s="3">
        <v>837</v>
      </c>
      <c r="I9" s="6">
        <v>5334.6767505098569</v>
      </c>
      <c r="J9" s="6">
        <f t="shared" si="0"/>
        <v>5000</v>
      </c>
    </row>
    <row r="10" spans="1:10" x14ac:dyDescent="0.25">
      <c r="A10" s="60">
        <v>3615</v>
      </c>
      <c r="B10" s="5" t="s">
        <v>7</v>
      </c>
      <c r="C10" s="6">
        <v>2326</v>
      </c>
      <c r="D10" s="6">
        <v>3437</v>
      </c>
      <c r="E10" s="6">
        <v>2055</v>
      </c>
      <c r="F10" s="6">
        <v>3382</v>
      </c>
      <c r="G10" s="6">
        <v>1438</v>
      </c>
      <c r="H10" s="6">
        <v>1611</v>
      </c>
      <c r="I10" s="6">
        <v>4694.7156520139779</v>
      </c>
      <c r="J10" s="6">
        <f t="shared" si="0"/>
        <v>4694.7156520139779</v>
      </c>
    </row>
    <row r="11" spans="1:10" x14ac:dyDescent="0.25">
      <c r="A11" s="60">
        <v>3624</v>
      </c>
      <c r="B11" s="5" t="s">
        <v>8</v>
      </c>
      <c r="C11" s="3">
        <v>806</v>
      </c>
      <c r="D11" s="3">
        <v>998</v>
      </c>
      <c r="E11" s="3">
        <v>792</v>
      </c>
      <c r="F11" s="3">
        <v>1109</v>
      </c>
      <c r="G11" s="3">
        <v>501</v>
      </c>
      <c r="H11" s="3">
        <v>513</v>
      </c>
      <c r="I11" s="6">
        <v>5172.5860073645454</v>
      </c>
      <c r="J11" s="6">
        <f t="shared" si="0"/>
        <v>5000</v>
      </c>
    </row>
    <row r="12" spans="1:10" x14ac:dyDescent="0.25">
      <c r="A12" s="60">
        <v>3625</v>
      </c>
      <c r="B12" s="5" t="s">
        <v>9</v>
      </c>
      <c r="C12" s="3">
        <v>224</v>
      </c>
      <c r="D12" s="3">
        <v>183</v>
      </c>
      <c r="E12" s="3">
        <v>257</v>
      </c>
      <c r="F12" s="3">
        <v>165</v>
      </c>
      <c r="G12" s="3">
        <v>84</v>
      </c>
      <c r="H12" s="3">
        <v>72</v>
      </c>
      <c r="I12" s="6">
        <v>4552.2393364928912</v>
      </c>
      <c r="J12" s="6">
        <f t="shared" si="0"/>
        <v>4552.2393364928912</v>
      </c>
    </row>
    <row r="13" spans="1:10" x14ac:dyDescent="0.25">
      <c r="A13" s="60">
        <v>3630</v>
      </c>
      <c r="B13" s="5" t="s">
        <v>10</v>
      </c>
      <c r="C13" s="6">
        <v>854</v>
      </c>
      <c r="D13" s="3">
        <v>1300</v>
      </c>
      <c r="E13" s="3">
        <v>1013</v>
      </c>
      <c r="F13" s="6">
        <v>1345</v>
      </c>
      <c r="G13" s="3">
        <v>637</v>
      </c>
      <c r="H13" s="3">
        <v>699</v>
      </c>
      <c r="I13" s="6">
        <v>5066.4580152671751</v>
      </c>
      <c r="J13" s="6">
        <f t="shared" si="0"/>
        <v>5000</v>
      </c>
    </row>
    <row r="14" spans="1:10" x14ac:dyDescent="0.25">
      <c r="A14" s="60">
        <v>3631</v>
      </c>
      <c r="B14" s="5" t="s">
        <v>11</v>
      </c>
      <c r="C14" s="3">
        <v>656</v>
      </c>
      <c r="D14" s="3">
        <v>720</v>
      </c>
      <c r="E14" s="3">
        <v>620</v>
      </c>
      <c r="F14" s="3">
        <v>698</v>
      </c>
      <c r="G14" s="3">
        <v>293</v>
      </c>
      <c r="H14" s="3">
        <v>390</v>
      </c>
      <c r="I14" s="6">
        <v>6381.9658573596362</v>
      </c>
      <c r="J14" s="6">
        <f t="shared" si="0"/>
        <v>5000</v>
      </c>
    </row>
    <row r="15" spans="1:10" x14ac:dyDescent="0.25">
      <c r="A15" s="60">
        <v>3632</v>
      </c>
      <c r="B15" s="5" t="s">
        <v>12</v>
      </c>
      <c r="C15" s="6">
        <v>2452</v>
      </c>
      <c r="D15" s="6">
        <v>4313</v>
      </c>
      <c r="E15" s="6">
        <v>2078</v>
      </c>
      <c r="F15" s="6">
        <v>4663</v>
      </c>
      <c r="G15" s="6">
        <v>2042</v>
      </c>
      <c r="H15" s="6">
        <v>2446</v>
      </c>
      <c r="I15" s="6">
        <v>4604.547841566533</v>
      </c>
      <c r="J15" s="6">
        <f t="shared" si="0"/>
        <v>4604.547841566533</v>
      </c>
    </row>
    <row r="16" spans="1:10" x14ac:dyDescent="0.25">
      <c r="A16" s="60">
        <v>3639</v>
      </c>
      <c r="B16" s="5" t="s">
        <v>13</v>
      </c>
      <c r="C16" s="3">
        <v>486</v>
      </c>
      <c r="D16" s="3">
        <v>716</v>
      </c>
      <c r="E16" s="3">
        <v>685</v>
      </c>
      <c r="F16" s="3">
        <v>810</v>
      </c>
      <c r="G16" s="3">
        <v>336</v>
      </c>
      <c r="H16" s="3">
        <v>416</v>
      </c>
      <c r="I16" s="6">
        <v>4749.7264214046827</v>
      </c>
      <c r="J16" s="6">
        <f t="shared" si="0"/>
        <v>4749.7264214046827</v>
      </c>
    </row>
    <row r="17" spans="1:10" x14ac:dyDescent="0.25">
      <c r="A17" s="60">
        <v>3642</v>
      </c>
      <c r="B17" s="5" t="s">
        <v>14</v>
      </c>
      <c r="C17" s="3">
        <v>980</v>
      </c>
      <c r="D17" s="3">
        <v>675</v>
      </c>
      <c r="E17" s="3">
        <v>913</v>
      </c>
      <c r="F17" s="3">
        <v>765</v>
      </c>
      <c r="G17" s="3">
        <v>401</v>
      </c>
      <c r="H17" s="3">
        <v>344</v>
      </c>
      <c r="I17" s="6">
        <v>4709.012514898689</v>
      </c>
      <c r="J17" s="6">
        <f t="shared" si="0"/>
        <v>4709.012514898689</v>
      </c>
    </row>
    <row r="18" spans="1:10" x14ac:dyDescent="0.25">
      <c r="A18" s="60">
        <v>3644</v>
      </c>
      <c r="B18" s="5" t="s">
        <v>15</v>
      </c>
      <c r="C18" s="6">
        <v>644</v>
      </c>
      <c r="D18" s="6">
        <v>1356</v>
      </c>
      <c r="E18" s="3">
        <v>643</v>
      </c>
      <c r="F18" s="6">
        <v>1128</v>
      </c>
      <c r="G18" s="3">
        <v>452</v>
      </c>
      <c r="H18" s="3">
        <v>658</v>
      </c>
      <c r="I18" s="6">
        <v>6935.2636928289103</v>
      </c>
      <c r="J18" s="6">
        <f t="shared" si="0"/>
        <v>5000</v>
      </c>
    </row>
    <row r="19" spans="1:10" x14ac:dyDescent="0.25">
      <c r="A19" s="60">
        <v>3646</v>
      </c>
      <c r="B19" s="5" t="s">
        <v>16</v>
      </c>
      <c r="C19" s="3">
        <v>542</v>
      </c>
      <c r="D19" s="3">
        <v>971</v>
      </c>
      <c r="E19" s="3">
        <v>581</v>
      </c>
      <c r="F19" s="3">
        <v>832</v>
      </c>
      <c r="G19" s="3">
        <v>380</v>
      </c>
      <c r="H19" s="3">
        <v>418</v>
      </c>
      <c r="I19" s="6">
        <v>5436.8336871903748</v>
      </c>
      <c r="J19" s="6">
        <f t="shared" si="0"/>
        <v>5000</v>
      </c>
    </row>
    <row r="20" spans="1:10" x14ac:dyDescent="0.25">
      <c r="A20" s="60">
        <v>3652</v>
      </c>
      <c r="B20" s="5" t="s">
        <v>17</v>
      </c>
      <c r="C20" s="6">
        <v>1635</v>
      </c>
      <c r="D20" s="6">
        <v>2256</v>
      </c>
      <c r="E20" s="6">
        <v>1638</v>
      </c>
      <c r="F20" s="6">
        <v>2386</v>
      </c>
      <c r="G20" s="6">
        <v>1091</v>
      </c>
      <c r="H20" s="6">
        <v>1206</v>
      </c>
      <c r="I20" s="6">
        <v>5921.1590457256461</v>
      </c>
      <c r="J20" s="6">
        <f t="shared" si="0"/>
        <v>5000</v>
      </c>
    </row>
    <row r="21" spans="1:10" x14ac:dyDescent="0.25">
      <c r="A21" s="60">
        <v>3656</v>
      </c>
      <c r="B21" s="5" t="s">
        <v>18</v>
      </c>
      <c r="C21" s="3">
        <v>1242</v>
      </c>
      <c r="D21" s="6">
        <v>1400</v>
      </c>
      <c r="E21" s="3">
        <v>1049</v>
      </c>
      <c r="F21" s="6">
        <v>1785</v>
      </c>
      <c r="G21" s="3">
        <v>939</v>
      </c>
      <c r="H21" s="3">
        <v>823</v>
      </c>
      <c r="I21" s="6">
        <v>5535.1429075511642</v>
      </c>
      <c r="J21" s="6">
        <f t="shared" si="0"/>
        <v>5000</v>
      </c>
    </row>
    <row r="22" spans="1:10" s="94" customFormat="1" x14ac:dyDescent="0.25">
      <c r="A22" s="95">
        <v>3658</v>
      </c>
      <c r="B22" s="96" t="s">
        <v>19</v>
      </c>
      <c r="C22" s="98">
        <v>1726</v>
      </c>
      <c r="D22" s="98">
        <v>4207</v>
      </c>
      <c r="E22" s="98">
        <v>1967</v>
      </c>
      <c r="F22" s="98">
        <v>4360</v>
      </c>
      <c r="G22" s="98">
        <v>1556</v>
      </c>
      <c r="H22" s="98">
        <v>2545</v>
      </c>
      <c r="I22" s="98">
        <v>4527.7592856013907</v>
      </c>
      <c r="J22" s="98">
        <f t="shared" si="0"/>
        <v>4527.7592856013907</v>
      </c>
    </row>
    <row r="23" spans="1:10" x14ac:dyDescent="0.25">
      <c r="A23" s="60">
        <v>3659</v>
      </c>
      <c r="B23" s="5" t="s">
        <v>20</v>
      </c>
      <c r="C23" s="3">
        <v>0</v>
      </c>
      <c r="D23" s="3">
        <v>27</v>
      </c>
      <c r="E23" s="3">
        <v>0</v>
      </c>
      <c r="F23" s="3">
        <v>25</v>
      </c>
      <c r="G23" s="3">
        <v>0</v>
      </c>
      <c r="H23" s="3">
        <v>11</v>
      </c>
      <c r="I23" s="6">
        <v>5860.6</v>
      </c>
      <c r="J23" s="6">
        <f t="shared" si="0"/>
        <v>5000</v>
      </c>
    </row>
    <row r="24" spans="1:10" x14ac:dyDescent="0.25">
      <c r="A24" s="60">
        <v>3661</v>
      </c>
      <c r="B24" s="5" t="s">
        <v>21</v>
      </c>
      <c r="C24" s="6">
        <v>2201</v>
      </c>
      <c r="D24" s="6">
        <v>2769</v>
      </c>
      <c r="E24" s="6">
        <v>1861</v>
      </c>
      <c r="F24" s="6">
        <v>3135</v>
      </c>
      <c r="G24" s="6">
        <v>1460</v>
      </c>
      <c r="H24" s="6">
        <v>1464</v>
      </c>
      <c r="I24" s="6">
        <v>4684.7481985588474</v>
      </c>
      <c r="J24" s="6">
        <f t="shared" si="0"/>
        <v>4684.7481985588474</v>
      </c>
    </row>
    <row r="25" spans="1:10" x14ac:dyDescent="0.25">
      <c r="A25" s="60">
        <v>3665</v>
      </c>
      <c r="B25" s="5" t="s">
        <v>22</v>
      </c>
      <c r="C25" s="3">
        <v>555</v>
      </c>
      <c r="D25" s="3">
        <v>568</v>
      </c>
      <c r="E25" s="3">
        <v>476</v>
      </c>
      <c r="F25" s="3">
        <v>709</v>
      </c>
      <c r="G25" s="3">
        <v>386</v>
      </c>
      <c r="H25" s="3">
        <v>299</v>
      </c>
      <c r="I25" s="6">
        <v>4811.8261603375531</v>
      </c>
      <c r="J25" s="6">
        <f t="shared" si="0"/>
        <v>4811.8261603375531</v>
      </c>
    </row>
    <row r="26" spans="1:10" x14ac:dyDescent="0.25">
      <c r="A26" s="60">
        <v>4948</v>
      </c>
      <c r="B26" s="5" t="s">
        <v>23</v>
      </c>
      <c r="C26" s="3">
        <v>3</v>
      </c>
      <c r="D26" s="3">
        <v>41</v>
      </c>
      <c r="E26" s="3">
        <v>6</v>
      </c>
      <c r="F26" s="3">
        <v>58</v>
      </c>
      <c r="G26" s="3">
        <v>0</v>
      </c>
      <c r="H26" s="3">
        <v>18</v>
      </c>
      <c r="I26" s="6">
        <v>1032.265625</v>
      </c>
      <c r="J26" s="6">
        <f t="shared" si="0"/>
        <v>1032.265625</v>
      </c>
    </row>
    <row r="27" spans="1:10" x14ac:dyDescent="0.25">
      <c r="A27" s="60">
        <v>4951</v>
      </c>
      <c r="B27" s="5" t="s">
        <v>24</v>
      </c>
      <c r="C27" s="3">
        <v>7</v>
      </c>
      <c r="D27" s="3">
        <v>18</v>
      </c>
      <c r="E27" s="3">
        <v>11</v>
      </c>
      <c r="F27" s="3">
        <v>18</v>
      </c>
      <c r="G27" s="3">
        <v>4</v>
      </c>
      <c r="H27" s="3">
        <v>1</v>
      </c>
      <c r="I27" s="6">
        <v>6978.7931034482763</v>
      </c>
      <c r="J27" s="6">
        <f t="shared" si="0"/>
        <v>5000</v>
      </c>
    </row>
    <row r="28" spans="1:10" x14ac:dyDescent="0.25">
      <c r="A28" s="60">
        <v>4952</v>
      </c>
      <c r="B28" s="5" t="s">
        <v>25</v>
      </c>
      <c r="C28" s="3">
        <v>0</v>
      </c>
      <c r="D28" s="3">
        <v>11</v>
      </c>
      <c r="E28" s="3">
        <v>0</v>
      </c>
      <c r="F28" s="3">
        <v>12</v>
      </c>
      <c r="G28" s="3">
        <v>0</v>
      </c>
      <c r="H28" s="3">
        <v>3</v>
      </c>
      <c r="I28" s="6">
        <v>5000</v>
      </c>
      <c r="J28" s="6">
        <f t="shared" si="0"/>
        <v>5000</v>
      </c>
    </row>
    <row r="29" spans="1:10" x14ac:dyDescent="0.25">
      <c r="A29" s="60">
        <v>9651</v>
      </c>
      <c r="B29" s="5" t="s">
        <v>26</v>
      </c>
      <c r="C29" s="3">
        <v>1039</v>
      </c>
      <c r="D29" s="6">
        <v>1468</v>
      </c>
      <c r="E29" s="3">
        <v>1075</v>
      </c>
      <c r="F29" s="6">
        <v>1594</v>
      </c>
      <c r="G29" s="3">
        <v>770</v>
      </c>
      <c r="H29" s="3">
        <v>766</v>
      </c>
      <c r="I29" s="6">
        <v>3966.2971150243538</v>
      </c>
      <c r="J29" s="6">
        <f t="shared" si="0"/>
        <v>3966.2971150243538</v>
      </c>
    </row>
    <row r="30" spans="1:10" x14ac:dyDescent="0.25">
      <c r="A30" s="60">
        <v>9741</v>
      </c>
      <c r="B30" s="5" t="s">
        <v>27</v>
      </c>
      <c r="C30" s="3">
        <v>700</v>
      </c>
      <c r="D30" s="3">
        <v>1291</v>
      </c>
      <c r="E30" s="3">
        <v>911</v>
      </c>
      <c r="F30" s="6">
        <v>1413</v>
      </c>
      <c r="G30" s="3">
        <v>562</v>
      </c>
      <c r="H30" s="3">
        <v>764</v>
      </c>
      <c r="I30" s="6">
        <v>4999.1523235800341</v>
      </c>
      <c r="J30" s="6">
        <f t="shared" si="0"/>
        <v>4999.1523235800341</v>
      </c>
    </row>
    <row r="31" spans="1:10" x14ac:dyDescent="0.25">
      <c r="A31" s="60">
        <v>9930</v>
      </c>
      <c r="B31" s="5" t="s">
        <v>102</v>
      </c>
      <c r="C31" s="3">
        <v>170</v>
      </c>
      <c r="D31" s="3">
        <v>165</v>
      </c>
      <c r="E31" s="3">
        <v>211</v>
      </c>
      <c r="F31" s="3">
        <v>212</v>
      </c>
      <c r="G31" s="3">
        <v>109</v>
      </c>
      <c r="H31" s="3">
        <v>98</v>
      </c>
      <c r="I31" s="6">
        <v>5432.5200945626475</v>
      </c>
      <c r="J31" s="6">
        <f t="shared" si="0"/>
        <v>5000</v>
      </c>
    </row>
    <row r="32" spans="1:10" x14ac:dyDescent="0.25">
      <c r="A32" s="60">
        <v>10115</v>
      </c>
      <c r="B32" s="5" t="s">
        <v>28</v>
      </c>
      <c r="C32" s="6">
        <v>1633</v>
      </c>
      <c r="D32" s="6">
        <v>2529</v>
      </c>
      <c r="E32" s="6">
        <v>2033</v>
      </c>
      <c r="F32" s="6">
        <v>2433</v>
      </c>
      <c r="G32" s="6">
        <v>1154</v>
      </c>
      <c r="H32" s="6">
        <v>1233</v>
      </c>
      <c r="I32" s="6">
        <v>5466.0832960143307</v>
      </c>
      <c r="J32" s="6">
        <f t="shared" si="0"/>
        <v>5000</v>
      </c>
    </row>
    <row r="33" spans="1:10" x14ac:dyDescent="0.25">
      <c r="A33" s="60">
        <v>10298</v>
      </c>
      <c r="B33" s="5" t="s">
        <v>29</v>
      </c>
      <c r="C33" s="3">
        <v>66</v>
      </c>
      <c r="D33" s="3">
        <v>73</v>
      </c>
      <c r="E33" s="3">
        <v>77</v>
      </c>
      <c r="F33" s="3">
        <v>77</v>
      </c>
      <c r="G33" s="3">
        <v>37</v>
      </c>
      <c r="H33" s="3">
        <v>29</v>
      </c>
      <c r="I33" s="6">
        <v>4732.4025974025972</v>
      </c>
      <c r="J33" s="6">
        <f t="shared" si="0"/>
        <v>4732.4025974025972</v>
      </c>
    </row>
    <row r="34" spans="1:10" x14ac:dyDescent="0.25">
      <c r="A34" s="60">
        <v>10674</v>
      </c>
      <c r="B34" s="5" t="s">
        <v>30</v>
      </c>
      <c r="C34" s="3">
        <v>0</v>
      </c>
      <c r="D34" s="3">
        <v>24</v>
      </c>
      <c r="E34" s="3">
        <v>0</v>
      </c>
      <c r="F34" s="3">
        <v>17</v>
      </c>
      <c r="G34" s="3">
        <v>0</v>
      </c>
      <c r="H34" s="3">
        <v>8</v>
      </c>
      <c r="I34" s="6">
        <v>3676.4705882352941</v>
      </c>
      <c r="J34" s="6">
        <f t="shared" si="0"/>
        <v>3676.4705882352941</v>
      </c>
    </row>
    <row r="35" spans="1:10" x14ac:dyDescent="0.25">
      <c r="A35" s="60">
        <v>11161</v>
      </c>
      <c r="B35" s="5" t="s">
        <v>31</v>
      </c>
      <c r="C35" s="3">
        <v>918</v>
      </c>
      <c r="D35" s="3">
        <v>847</v>
      </c>
      <c r="E35" s="3">
        <v>888</v>
      </c>
      <c r="F35" s="3">
        <v>965</v>
      </c>
      <c r="G35" s="3">
        <v>450</v>
      </c>
      <c r="H35" s="3">
        <v>485</v>
      </c>
      <c r="I35" s="6">
        <v>5532.9471127900706</v>
      </c>
      <c r="J35" s="6">
        <f t="shared" si="0"/>
        <v>5000</v>
      </c>
    </row>
    <row r="36" spans="1:10" x14ac:dyDescent="0.25">
      <c r="A36" s="60">
        <v>11163</v>
      </c>
      <c r="B36" s="5" t="s">
        <v>32</v>
      </c>
      <c r="C36" s="3">
        <v>172</v>
      </c>
      <c r="D36" s="3">
        <v>202</v>
      </c>
      <c r="E36" s="3">
        <v>275</v>
      </c>
      <c r="F36" s="3">
        <v>225</v>
      </c>
      <c r="G36" s="3">
        <v>113</v>
      </c>
      <c r="H36" s="3">
        <v>106</v>
      </c>
      <c r="I36" s="6">
        <v>6143.1940000000004</v>
      </c>
      <c r="J36" s="6">
        <f t="shared" si="0"/>
        <v>5000</v>
      </c>
    </row>
    <row r="37" spans="1:10" x14ac:dyDescent="0.25">
      <c r="A37" s="60">
        <v>11711</v>
      </c>
      <c r="B37" s="5" t="s">
        <v>33</v>
      </c>
      <c r="C37" s="3">
        <v>103</v>
      </c>
      <c r="D37" s="3">
        <v>145</v>
      </c>
      <c r="E37" s="3">
        <v>149</v>
      </c>
      <c r="F37" s="3">
        <v>150</v>
      </c>
      <c r="G37" s="3">
        <v>76</v>
      </c>
      <c r="H37" s="3">
        <v>64</v>
      </c>
      <c r="I37" s="6">
        <v>8099.7056856187291</v>
      </c>
      <c r="J37" s="6">
        <f t="shared" si="0"/>
        <v>5000</v>
      </c>
    </row>
    <row r="38" spans="1:10" x14ac:dyDescent="0.25">
      <c r="A38" s="60">
        <v>12826</v>
      </c>
      <c r="B38" s="5" t="s">
        <v>34</v>
      </c>
      <c r="C38" s="3">
        <v>552</v>
      </c>
      <c r="D38" s="3">
        <v>663</v>
      </c>
      <c r="E38" s="3">
        <v>681</v>
      </c>
      <c r="F38" s="3">
        <v>711</v>
      </c>
      <c r="G38" s="3">
        <v>348</v>
      </c>
      <c r="H38" s="3">
        <v>295</v>
      </c>
      <c r="I38" s="6">
        <v>5592.4885057471265</v>
      </c>
      <c r="J38" s="6">
        <f t="shared" si="0"/>
        <v>5000</v>
      </c>
    </row>
    <row r="39" spans="1:10" x14ac:dyDescent="0.25">
      <c r="A39" s="60">
        <v>13231</v>
      </c>
      <c r="B39" s="5" t="s">
        <v>35</v>
      </c>
      <c r="C39" s="3">
        <v>220</v>
      </c>
      <c r="D39" s="3">
        <v>162</v>
      </c>
      <c r="E39" s="3">
        <v>256</v>
      </c>
      <c r="F39" s="3">
        <v>173</v>
      </c>
      <c r="G39" s="3">
        <v>105</v>
      </c>
      <c r="H39" s="3">
        <v>66</v>
      </c>
      <c r="I39" s="6">
        <v>5400.0885780885783</v>
      </c>
      <c r="J39" s="6">
        <f t="shared" si="0"/>
        <v>5000</v>
      </c>
    </row>
    <row r="40" spans="1:10" x14ac:dyDescent="0.25">
      <c r="A40" s="60">
        <v>25554</v>
      </c>
      <c r="B40" s="5" t="s">
        <v>36</v>
      </c>
      <c r="C40" s="3">
        <v>6</v>
      </c>
      <c r="D40" s="3">
        <v>13</v>
      </c>
      <c r="E40" s="3">
        <v>14</v>
      </c>
      <c r="F40" s="3">
        <v>11</v>
      </c>
      <c r="G40" s="3">
        <v>6</v>
      </c>
      <c r="H40" s="3">
        <v>3</v>
      </c>
      <c r="I40" s="6">
        <v>3841.96</v>
      </c>
      <c r="J40" s="6">
        <f t="shared" si="0"/>
        <v>3841.96</v>
      </c>
    </row>
    <row r="41" spans="1:10" x14ac:dyDescent="0.25">
      <c r="A41" s="60">
        <v>29269</v>
      </c>
      <c r="B41" s="5" t="s">
        <v>37</v>
      </c>
      <c r="C41" s="3">
        <v>56</v>
      </c>
      <c r="D41" s="3">
        <v>53</v>
      </c>
      <c r="E41" s="3">
        <v>99</v>
      </c>
      <c r="F41" s="3">
        <v>49</v>
      </c>
      <c r="G41" s="3">
        <v>25</v>
      </c>
      <c r="H41" s="3">
        <v>17</v>
      </c>
      <c r="I41" s="6">
        <v>7283.1621621621625</v>
      </c>
      <c r="J41" s="6">
        <f t="shared" si="0"/>
        <v>5000</v>
      </c>
    </row>
    <row r="42" spans="1:10" x14ac:dyDescent="0.25">
      <c r="A42" s="60">
        <v>42295</v>
      </c>
      <c r="B42" s="5" t="s">
        <v>38</v>
      </c>
      <c r="C42" s="3">
        <v>63</v>
      </c>
      <c r="D42" s="3">
        <v>40</v>
      </c>
      <c r="E42" s="3">
        <v>41</v>
      </c>
      <c r="F42" s="3">
        <v>49</v>
      </c>
      <c r="G42" s="3">
        <v>37</v>
      </c>
      <c r="H42" s="3">
        <v>12</v>
      </c>
      <c r="I42" s="6">
        <v>5043.1111111111113</v>
      </c>
      <c r="J42" s="6">
        <f t="shared" si="0"/>
        <v>5000</v>
      </c>
    </row>
    <row r="43" spans="1:10" x14ac:dyDescent="0.25">
      <c r="A43" s="60">
        <v>42421</v>
      </c>
      <c r="B43" s="5" t="s">
        <v>39</v>
      </c>
      <c r="C43" s="3">
        <v>175</v>
      </c>
      <c r="D43" s="3">
        <v>181</v>
      </c>
      <c r="E43" s="3">
        <v>292</v>
      </c>
      <c r="F43" s="3">
        <v>206</v>
      </c>
      <c r="G43" s="3">
        <v>107</v>
      </c>
      <c r="H43" s="3">
        <v>82</v>
      </c>
      <c r="I43" s="6">
        <v>4910.2971887550202</v>
      </c>
      <c r="J43" s="6">
        <f t="shared" si="0"/>
        <v>4910.2971887550202</v>
      </c>
    </row>
    <row r="44" spans="1:10" x14ac:dyDescent="0.25">
      <c r="A44" s="60">
        <v>42485</v>
      </c>
      <c r="B44" s="5" t="s">
        <v>40</v>
      </c>
      <c r="C44" s="3">
        <v>139</v>
      </c>
      <c r="D44" s="3">
        <v>118</v>
      </c>
      <c r="E44" s="3">
        <v>345</v>
      </c>
      <c r="F44" s="3">
        <v>124</v>
      </c>
      <c r="G44" s="3">
        <v>71</v>
      </c>
      <c r="H44" s="3">
        <v>47</v>
      </c>
      <c r="I44" s="6">
        <v>4624.6140724946699</v>
      </c>
      <c r="J44" s="6">
        <f t="shared" si="0"/>
        <v>4624.6140724946699</v>
      </c>
    </row>
    <row r="45" spans="1:10" x14ac:dyDescent="0.25">
      <c r="A45" s="60"/>
      <c r="B45" s="5"/>
      <c r="C45" s="87">
        <v>31338</v>
      </c>
      <c r="D45" s="87">
        <v>45610</v>
      </c>
      <c r="E45" s="87">
        <v>31840</v>
      </c>
      <c r="F45" s="87">
        <v>47991</v>
      </c>
      <c r="G45" s="87">
        <v>21546</v>
      </c>
      <c r="H45" s="87">
        <v>24089</v>
      </c>
      <c r="I45" s="87">
        <v>5042.8509351003995</v>
      </c>
      <c r="J45" s="87"/>
    </row>
    <row r="46" spans="1:10" x14ac:dyDescent="0.25">
      <c r="I46" s="88"/>
    </row>
    <row r="47" spans="1:10" x14ac:dyDescent="0.25">
      <c r="A47" s="89" t="s">
        <v>81</v>
      </c>
      <c r="B47" s="90"/>
      <c r="C47" s="90"/>
      <c r="D47" s="90"/>
      <c r="E47" s="90"/>
      <c r="F47" s="90"/>
      <c r="G47" s="90"/>
      <c r="H47" s="90"/>
      <c r="I47" s="90"/>
      <c r="J47" s="90"/>
    </row>
    <row r="48" spans="1:10" ht="15" customHeight="1" x14ac:dyDescent="0.25">
      <c r="A48" s="89" t="s">
        <v>617</v>
      </c>
      <c r="B48" s="90"/>
      <c r="C48" s="90"/>
      <c r="D48" s="90"/>
      <c r="E48" s="90"/>
      <c r="F48" s="90"/>
      <c r="G48" s="90"/>
      <c r="H48" s="90"/>
      <c r="I48" s="90"/>
      <c r="J48" s="90"/>
    </row>
    <row r="49" spans="1:10" x14ac:dyDescent="0.25">
      <c r="A49"/>
      <c r="B49"/>
      <c r="C49"/>
      <c r="D49"/>
      <c r="E49"/>
      <c r="F49"/>
      <c r="G49"/>
      <c r="H49"/>
      <c r="I49"/>
      <c r="J49"/>
    </row>
    <row r="50" spans="1:10" x14ac:dyDescent="0.25">
      <c r="A50" s="137" t="s">
        <v>257</v>
      </c>
      <c r="B50"/>
      <c r="C50"/>
      <c r="D50"/>
      <c r="E50"/>
      <c r="F50"/>
      <c r="G50"/>
      <c r="H50"/>
      <c r="I50"/>
      <c r="J50"/>
    </row>
    <row r="51" spans="1:10" x14ac:dyDescent="0.25">
      <c r="A51" t="s">
        <v>258</v>
      </c>
      <c r="B51"/>
      <c r="C51"/>
      <c r="D51"/>
      <c r="E51"/>
      <c r="F51"/>
      <c r="G51"/>
      <c r="H51"/>
      <c r="I51"/>
      <c r="J51"/>
    </row>
    <row r="52" spans="1:10" x14ac:dyDescent="0.25">
      <c r="A52" t="s">
        <v>259</v>
      </c>
      <c r="B52"/>
      <c r="C52"/>
      <c r="D52"/>
      <c r="E52"/>
      <c r="F52"/>
      <c r="G52"/>
      <c r="H52"/>
      <c r="I52"/>
      <c r="J52"/>
    </row>
    <row r="53" spans="1:10" x14ac:dyDescent="0.25">
      <c r="A53" t="s">
        <v>104</v>
      </c>
      <c r="B53"/>
      <c r="C53"/>
      <c r="D53"/>
      <c r="E53"/>
      <c r="F53"/>
      <c r="G53"/>
      <c r="H53"/>
      <c r="I53"/>
      <c r="J53"/>
    </row>
    <row r="54" spans="1:10" x14ac:dyDescent="0.25">
      <c r="A54" s="137" t="s">
        <v>260</v>
      </c>
      <c r="B54"/>
      <c r="C54"/>
      <c r="D54"/>
      <c r="E54"/>
      <c r="F54"/>
      <c r="G54"/>
      <c r="H54"/>
      <c r="I54"/>
      <c r="J54"/>
    </row>
    <row r="55" spans="1:10" x14ac:dyDescent="0.25">
      <c r="A55" t="s">
        <v>105</v>
      </c>
      <c r="B55"/>
      <c r="C55"/>
      <c r="D55"/>
      <c r="E55"/>
      <c r="F55"/>
      <c r="G55"/>
      <c r="H55"/>
      <c r="I55"/>
      <c r="J55"/>
    </row>
    <row r="56" spans="1:10" x14ac:dyDescent="0.25">
      <c r="A56" s="4" t="s">
        <v>261</v>
      </c>
    </row>
  </sheetData>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workbookViewId="0">
      <pane ySplit="1" topLeftCell="A2" activePane="bottomLeft" state="frozen"/>
      <selection pane="bottomLeft" activeCell="A46" sqref="A46"/>
    </sheetView>
  </sheetViews>
  <sheetFormatPr defaultColWidth="17" defaultRowHeight="15" x14ac:dyDescent="0.25"/>
  <cols>
    <col min="1" max="1" width="17" style="9"/>
    <col min="2" max="2" width="69.5703125" customWidth="1"/>
    <col min="3" max="3" width="17" style="10" customWidth="1"/>
  </cols>
  <sheetData>
    <row r="1" spans="1:3" x14ac:dyDescent="0.25">
      <c r="A1" s="14" t="s">
        <v>41</v>
      </c>
      <c r="B1" s="15" t="s">
        <v>42</v>
      </c>
      <c r="C1" s="16" t="s">
        <v>43</v>
      </c>
    </row>
    <row r="2" spans="1:3" s="93" customFormat="1" x14ac:dyDescent="0.25">
      <c r="A2" s="4">
        <v>3541</v>
      </c>
      <c r="B2" s="7" t="s">
        <v>44</v>
      </c>
      <c r="C2" s="92">
        <v>785</v>
      </c>
    </row>
    <row r="3" spans="1:3" x14ac:dyDescent="0.25">
      <c r="A3" s="4">
        <v>3565</v>
      </c>
      <c r="B3" s="7" t="s">
        <v>45</v>
      </c>
      <c r="C3" s="8">
        <v>694</v>
      </c>
    </row>
    <row r="4" spans="1:3" x14ac:dyDescent="0.25">
      <c r="A4" s="4">
        <v>3581</v>
      </c>
      <c r="B4" s="7" t="s">
        <v>87</v>
      </c>
      <c r="C4" s="8">
        <v>796</v>
      </c>
    </row>
    <row r="5" spans="1:3" x14ac:dyDescent="0.25">
      <c r="A5" s="4">
        <v>3592</v>
      </c>
      <c r="B5" s="7" t="s">
        <v>46</v>
      </c>
      <c r="C5" s="8">
        <v>485</v>
      </c>
    </row>
    <row r="6" spans="1:3" x14ac:dyDescent="0.25">
      <c r="A6" s="4">
        <v>3594</v>
      </c>
      <c r="B6" s="7" t="s">
        <v>47</v>
      </c>
      <c r="C6" s="8">
        <v>2003</v>
      </c>
    </row>
    <row r="7" spans="1:3" x14ac:dyDescent="0.25">
      <c r="A7" s="4">
        <v>3599</v>
      </c>
      <c r="B7" s="7" t="s">
        <v>93</v>
      </c>
      <c r="C7" s="8">
        <v>3276</v>
      </c>
    </row>
    <row r="8" spans="1:3" x14ac:dyDescent="0.25">
      <c r="A8" s="4">
        <v>3606</v>
      </c>
      <c r="B8" s="7" t="s">
        <v>48</v>
      </c>
      <c r="C8" s="8">
        <v>1377</v>
      </c>
    </row>
    <row r="9" spans="1:3" x14ac:dyDescent="0.25">
      <c r="A9" s="4">
        <v>3615</v>
      </c>
      <c r="B9" s="7" t="s">
        <v>49</v>
      </c>
      <c r="C9" s="8">
        <v>2733</v>
      </c>
    </row>
    <row r="10" spans="1:3" x14ac:dyDescent="0.25">
      <c r="A10" s="4">
        <v>3624</v>
      </c>
      <c r="B10" s="7" t="s">
        <v>50</v>
      </c>
      <c r="C10" s="8">
        <v>899</v>
      </c>
    </row>
    <row r="11" spans="1:3" x14ac:dyDescent="0.25">
      <c r="A11" s="4">
        <v>3625</v>
      </c>
      <c r="B11" s="7" t="s">
        <v>51</v>
      </c>
      <c r="C11" s="8">
        <v>121</v>
      </c>
    </row>
    <row r="12" spans="1:3" x14ac:dyDescent="0.25">
      <c r="A12" s="4">
        <v>3630</v>
      </c>
      <c r="B12" s="7" t="s">
        <v>52</v>
      </c>
      <c r="C12" s="8">
        <v>1454</v>
      </c>
    </row>
    <row r="13" spans="1:3" x14ac:dyDescent="0.25">
      <c r="A13" s="4">
        <v>3631</v>
      </c>
      <c r="B13" s="7" t="s">
        <v>53</v>
      </c>
      <c r="C13" s="8">
        <v>882</v>
      </c>
    </row>
    <row r="14" spans="1:3" x14ac:dyDescent="0.25">
      <c r="A14" s="4">
        <v>3632</v>
      </c>
      <c r="B14" s="7" t="s">
        <v>54</v>
      </c>
      <c r="C14" s="8">
        <v>2533</v>
      </c>
    </row>
    <row r="15" spans="1:3" x14ac:dyDescent="0.25">
      <c r="A15" s="4">
        <v>3639</v>
      </c>
      <c r="B15" s="7" t="s">
        <v>55</v>
      </c>
      <c r="C15" s="8">
        <v>779</v>
      </c>
    </row>
    <row r="16" spans="1:3" x14ac:dyDescent="0.25">
      <c r="A16" s="4">
        <v>3642</v>
      </c>
      <c r="B16" s="7" t="s">
        <v>56</v>
      </c>
      <c r="C16" s="8">
        <v>1205</v>
      </c>
    </row>
    <row r="17" spans="1:3" x14ac:dyDescent="0.25">
      <c r="A17" s="4">
        <v>3644</v>
      </c>
      <c r="B17" s="7" t="s">
        <v>57</v>
      </c>
      <c r="C17" s="8">
        <v>1389</v>
      </c>
    </row>
    <row r="18" spans="1:3" x14ac:dyDescent="0.25">
      <c r="A18" s="4">
        <v>3646</v>
      </c>
      <c r="B18" s="7" t="s">
        <v>58</v>
      </c>
      <c r="C18" s="8">
        <v>379</v>
      </c>
    </row>
    <row r="19" spans="1:3" x14ac:dyDescent="0.25">
      <c r="A19" s="4">
        <v>3652</v>
      </c>
      <c r="B19" s="7" t="s">
        <v>59</v>
      </c>
      <c r="C19" s="8">
        <v>2462</v>
      </c>
    </row>
    <row r="20" spans="1:3" x14ac:dyDescent="0.25">
      <c r="A20" s="4">
        <v>3656</v>
      </c>
      <c r="B20" s="7" t="s">
        <v>60</v>
      </c>
      <c r="C20" s="8">
        <v>1354</v>
      </c>
    </row>
    <row r="21" spans="1:3" s="93" customFormat="1" x14ac:dyDescent="0.25">
      <c r="A21" s="4">
        <v>3658</v>
      </c>
      <c r="B21" s="7" t="s">
        <v>61</v>
      </c>
      <c r="C21" s="92">
        <v>2122</v>
      </c>
    </row>
    <row r="22" spans="1:3" x14ac:dyDescent="0.25">
      <c r="A22" s="4">
        <v>3661</v>
      </c>
      <c r="B22" s="7" t="s">
        <v>62</v>
      </c>
      <c r="C22" s="8">
        <v>1950</v>
      </c>
    </row>
    <row r="23" spans="1:3" x14ac:dyDescent="0.25">
      <c r="A23" s="4">
        <v>3665</v>
      </c>
      <c r="B23" s="7" t="s">
        <v>63</v>
      </c>
      <c r="C23" s="8">
        <v>440</v>
      </c>
    </row>
    <row r="24" spans="1:3" ht="30" x14ac:dyDescent="0.25">
      <c r="A24" s="4">
        <v>4948</v>
      </c>
      <c r="B24" s="7" t="s">
        <v>78</v>
      </c>
      <c r="C24" s="8">
        <v>13</v>
      </c>
    </row>
    <row r="25" spans="1:3" x14ac:dyDescent="0.25">
      <c r="A25" s="4">
        <v>9651</v>
      </c>
      <c r="B25" s="7" t="s">
        <v>64</v>
      </c>
      <c r="C25" s="8">
        <v>1036</v>
      </c>
    </row>
    <row r="26" spans="1:3" x14ac:dyDescent="0.25">
      <c r="A26" s="4">
        <v>9741</v>
      </c>
      <c r="B26" s="7" t="s">
        <v>65</v>
      </c>
      <c r="C26" s="8">
        <v>1080</v>
      </c>
    </row>
    <row r="27" spans="1:3" x14ac:dyDescent="0.25">
      <c r="A27" s="4">
        <v>9930</v>
      </c>
      <c r="B27" s="7" t="s">
        <v>66</v>
      </c>
      <c r="C27" s="8">
        <v>175</v>
      </c>
    </row>
    <row r="28" spans="1:3" x14ac:dyDescent="0.25">
      <c r="A28" s="4">
        <v>10115</v>
      </c>
      <c r="B28" s="7" t="s">
        <v>67</v>
      </c>
      <c r="C28" s="8">
        <v>2224</v>
      </c>
    </row>
    <row r="29" spans="1:3" x14ac:dyDescent="0.25">
      <c r="A29" s="4">
        <v>10298</v>
      </c>
      <c r="B29" s="7" t="s">
        <v>68</v>
      </c>
      <c r="C29" s="8">
        <v>105</v>
      </c>
    </row>
    <row r="30" spans="1:3" x14ac:dyDescent="0.25">
      <c r="A30" s="4">
        <v>11161</v>
      </c>
      <c r="B30" s="7" t="s">
        <v>90</v>
      </c>
      <c r="C30" s="8">
        <v>938</v>
      </c>
    </row>
    <row r="31" spans="1:3" x14ac:dyDescent="0.25">
      <c r="A31" s="4">
        <v>11163</v>
      </c>
      <c r="B31" s="7" t="s">
        <v>69</v>
      </c>
      <c r="C31" s="8">
        <v>300</v>
      </c>
    </row>
    <row r="32" spans="1:3" x14ac:dyDescent="0.25">
      <c r="A32" s="4">
        <v>11711</v>
      </c>
      <c r="B32" s="7" t="s">
        <v>70</v>
      </c>
      <c r="C32" s="8">
        <v>115</v>
      </c>
    </row>
    <row r="33" spans="1:10" x14ac:dyDescent="0.25">
      <c r="A33" s="4">
        <v>12826</v>
      </c>
      <c r="B33" s="7" t="s">
        <v>71</v>
      </c>
      <c r="C33" s="8">
        <v>773</v>
      </c>
    </row>
    <row r="34" spans="1:10" x14ac:dyDescent="0.25">
      <c r="A34" s="4">
        <v>13231</v>
      </c>
      <c r="B34" s="7" t="s">
        <v>72</v>
      </c>
      <c r="C34" s="8">
        <v>226</v>
      </c>
    </row>
    <row r="35" spans="1:10" x14ac:dyDescent="0.25">
      <c r="A35" s="4">
        <v>29269</v>
      </c>
      <c r="B35" s="7" t="s">
        <v>73</v>
      </c>
      <c r="C35" s="8">
        <v>105</v>
      </c>
    </row>
    <row r="36" spans="1:10" x14ac:dyDescent="0.25">
      <c r="A36" s="4">
        <v>42421</v>
      </c>
      <c r="B36" s="7" t="s">
        <v>74</v>
      </c>
      <c r="C36" s="8">
        <v>285</v>
      </c>
    </row>
    <row r="37" spans="1:10" x14ac:dyDescent="0.25">
      <c r="A37" s="4">
        <v>42485</v>
      </c>
      <c r="B37" s="7" t="s">
        <v>75</v>
      </c>
      <c r="C37" s="8">
        <v>370</v>
      </c>
    </row>
    <row r="38" spans="1:10" x14ac:dyDescent="0.25">
      <c r="C38" s="73">
        <f>SUM(C2:C37)</f>
        <v>37863</v>
      </c>
    </row>
    <row r="40" spans="1:10" x14ac:dyDescent="0.25">
      <c r="A40" s="167" t="s">
        <v>76</v>
      </c>
      <c r="B40" s="166"/>
      <c r="C40" s="166"/>
      <c r="D40" s="166"/>
      <c r="E40" s="166"/>
      <c r="F40" s="166"/>
      <c r="G40" s="166"/>
      <c r="H40" s="166"/>
      <c r="I40" s="166"/>
      <c r="J40" s="166"/>
    </row>
    <row r="41" spans="1:10" x14ac:dyDescent="0.25">
      <c r="A41" s="165" t="s">
        <v>106</v>
      </c>
      <c r="B41" s="166"/>
      <c r="C41" s="166"/>
      <c r="D41" s="166"/>
      <c r="E41" s="166"/>
      <c r="F41" s="166"/>
      <c r="G41" s="166"/>
      <c r="H41" s="166"/>
      <c r="I41" s="166"/>
      <c r="J41" s="166"/>
    </row>
    <row r="42" spans="1:10" x14ac:dyDescent="0.25">
      <c r="A42" s="165" t="s">
        <v>80</v>
      </c>
      <c r="B42" s="166"/>
      <c r="C42" s="166"/>
      <c r="D42" s="166"/>
      <c r="E42" s="166"/>
      <c r="F42" s="166"/>
      <c r="G42" s="166"/>
      <c r="H42" s="166"/>
      <c r="I42" s="166"/>
      <c r="J42" s="166"/>
    </row>
    <row r="43" spans="1:10" x14ac:dyDescent="0.25">
      <c r="A43" s="165" t="s">
        <v>107</v>
      </c>
      <c r="B43" s="166"/>
      <c r="C43" s="166"/>
      <c r="D43" s="166"/>
      <c r="E43" s="166"/>
      <c r="F43" s="166"/>
      <c r="G43" s="166"/>
      <c r="H43" s="166"/>
      <c r="I43" s="166"/>
      <c r="J43" s="166"/>
    </row>
    <row r="44" spans="1:10" x14ac:dyDescent="0.25">
      <c r="A44" s="165" t="s">
        <v>108</v>
      </c>
      <c r="B44" s="166"/>
      <c r="C44" s="166"/>
      <c r="D44" s="166"/>
      <c r="E44" s="166"/>
      <c r="F44" s="166"/>
      <c r="G44" s="166"/>
      <c r="H44" s="166"/>
      <c r="I44" s="166"/>
      <c r="J44" s="166"/>
    </row>
    <row r="45" spans="1:10" x14ac:dyDescent="0.25">
      <c r="A45" s="165" t="s">
        <v>109</v>
      </c>
      <c r="B45" s="166"/>
      <c r="C45" s="166"/>
      <c r="D45" s="166"/>
      <c r="E45" s="166"/>
      <c r="F45" s="166"/>
      <c r="G45" s="166"/>
      <c r="H45" s="166"/>
      <c r="I45" s="166"/>
      <c r="J45" s="166"/>
    </row>
    <row r="46" spans="1:10" x14ac:dyDescent="0.25">
      <c r="A46" s="146" t="s">
        <v>619</v>
      </c>
      <c r="B46" s="145"/>
      <c r="C46" s="145"/>
      <c r="D46" s="145"/>
      <c r="E46" s="145"/>
      <c r="F46" s="145"/>
      <c r="G46" s="144"/>
      <c r="H46" s="144"/>
      <c r="I46" s="144"/>
      <c r="J46" s="144"/>
    </row>
    <row r="47" spans="1:10" x14ac:dyDescent="0.25">
      <c r="B47" s="13" t="s">
        <v>77</v>
      </c>
      <c r="C47" s="13"/>
      <c r="D47" s="12"/>
      <c r="E47" s="12"/>
      <c r="F47" s="12"/>
      <c r="G47" s="12"/>
      <c r="H47" s="12"/>
    </row>
  </sheetData>
  <mergeCells count="6">
    <mergeCell ref="A45:J45"/>
    <mergeCell ref="A40:J40"/>
    <mergeCell ref="A41:J41"/>
    <mergeCell ref="A42:J42"/>
    <mergeCell ref="A43:J43"/>
    <mergeCell ref="A44:J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workbookViewId="0">
      <pane ySplit="1" topLeftCell="A17" activePane="bottomLeft" state="frozen"/>
      <selection pane="bottomLeft" activeCell="C38" sqref="C38"/>
    </sheetView>
  </sheetViews>
  <sheetFormatPr defaultRowHeight="15" x14ac:dyDescent="0.25"/>
  <cols>
    <col min="1" max="1" width="6" style="133" bestFit="1" customWidth="1"/>
    <col min="2" max="2" width="40" customWidth="1"/>
    <col min="3" max="3" width="13.85546875" style="10" customWidth="1"/>
    <col min="4" max="4" width="9.140625" customWidth="1"/>
    <col min="5" max="5" width="32.140625" bestFit="1" customWidth="1"/>
    <col min="7" max="7" width="9.140625" customWidth="1"/>
    <col min="11" max="11" width="80.5703125" customWidth="1"/>
  </cols>
  <sheetData>
    <row r="1" spans="1:5" ht="15" customHeight="1" x14ac:dyDescent="0.25">
      <c r="A1" s="134" t="s">
        <v>41</v>
      </c>
      <c r="B1" s="135" t="s">
        <v>42</v>
      </c>
      <c r="C1" s="136" t="s">
        <v>43</v>
      </c>
    </row>
    <row r="2" spans="1:5" s="93" customFormat="1" ht="15" customHeight="1" x14ac:dyDescent="0.25">
      <c r="A2" s="97">
        <v>3541</v>
      </c>
      <c r="B2" s="91" t="s">
        <v>0</v>
      </c>
      <c r="C2" s="92">
        <v>40</v>
      </c>
      <c r="D2" s="91">
        <v>31081</v>
      </c>
      <c r="E2" s="91"/>
    </row>
    <row r="3" spans="1:5" ht="15" customHeight="1" x14ac:dyDescent="0.25">
      <c r="A3" s="3">
        <v>3565</v>
      </c>
      <c r="B3" s="7" t="s">
        <v>1</v>
      </c>
      <c r="C3" s="8">
        <v>182</v>
      </c>
      <c r="D3" s="7">
        <v>171146</v>
      </c>
      <c r="E3" s="7"/>
    </row>
    <row r="4" spans="1:5" ht="15" customHeight="1" x14ac:dyDescent="0.25">
      <c r="A4" s="3">
        <v>3581</v>
      </c>
      <c r="B4" s="7" t="s">
        <v>2</v>
      </c>
      <c r="C4" s="8">
        <v>84</v>
      </c>
      <c r="D4" s="7">
        <v>63864</v>
      </c>
      <c r="E4" s="7"/>
    </row>
    <row r="5" spans="1:5" ht="15" customHeight="1" x14ac:dyDescent="0.25">
      <c r="A5" s="3">
        <v>3592</v>
      </c>
      <c r="B5" s="7" t="s">
        <v>3</v>
      </c>
      <c r="C5" s="8">
        <v>73</v>
      </c>
      <c r="D5" s="7">
        <v>53944</v>
      </c>
      <c r="E5" s="7"/>
    </row>
    <row r="6" spans="1:5" ht="15" customHeight="1" x14ac:dyDescent="0.25">
      <c r="A6" s="3">
        <v>3594</v>
      </c>
      <c r="B6" s="7" t="s">
        <v>4</v>
      </c>
      <c r="C6" s="8">
        <v>477</v>
      </c>
      <c r="D6" s="7">
        <v>567472</v>
      </c>
      <c r="E6" s="7"/>
    </row>
    <row r="7" spans="1:5" ht="15" customHeight="1" x14ac:dyDescent="0.25">
      <c r="A7" s="3">
        <v>3599</v>
      </c>
      <c r="B7" s="7" t="s">
        <v>5</v>
      </c>
      <c r="C7" s="8">
        <v>799</v>
      </c>
      <c r="D7" s="7">
        <v>450730</v>
      </c>
      <c r="E7" s="7"/>
    </row>
    <row r="8" spans="1:5" ht="15" customHeight="1" x14ac:dyDescent="0.25">
      <c r="A8" s="3">
        <v>3606</v>
      </c>
      <c r="B8" s="7" t="s">
        <v>6</v>
      </c>
      <c r="C8" s="8">
        <v>274</v>
      </c>
      <c r="D8" s="7">
        <v>265397</v>
      </c>
      <c r="E8" s="7"/>
    </row>
    <row r="9" spans="1:5" ht="15" customHeight="1" x14ac:dyDescent="0.25">
      <c r="A9" s="3">
        <v>3615</v>
      </c>
      <c r="B9" s="7" t="s">
        <v>7</v>
      </c>
      <c r="C9" s="8">
        <v>277</v>
      </c>
      <c r="D9" s="7">
        <v>324461</v>
      </c>
      <c r="E9" s="7"/>
    </row>
    <row r="10" spans="1:5" ht="15" customHeight="1" x14ac:dyDescent="0.25">
      <c r="A10" s="3">
        <v>3624</v>
      </c>
      <c r="B10" s="7" t="s">
        <v>8</v>
      </c>
      <c r="C10" s="8">
        <v>144</v>
      </c>
      <c r="D10" s="7">
        <v>84192</v>
      </c>
      <c r="E10" s="7"/>
    </row>
    <row r="11" spans="1:5" ht="15" customHeight="1" x14ac:dyDescent="0.25">
      <c r="A11" s="3">
        <v>3625</v>
      </c>
      <c r="B11" s="7" t="s">
        <v>9</v>
      </c>
      <c r="C11" s="8">
        <v>53</v>
      </c>
      <c r="D11" s="7">
        <v>27394</v>
      </c>
      <c r="E11" s="7"/>
    </row>
    <row r="12" spans="1:5" ht="15" customHeight="1" x14ac:dyDescent="0.25">
      <c r="A12" s="3">
        <v>3630</v>
      </c>
      <c r="B12" s="7" t="s">
        <v>10</v>
      </c>
      <c r="C12" s="8">
        <v>75</v>
      </c>
      <c r="D12" s="7">
        <v>58831</v>
      </c>
      <c r="E12" s="7"/>
    </row>
    <row r="13" spans="1:5" ht="15" customHeight="1" x14ac:dyDescent="0.25">
      <c r="A13" s="3">
        <v>3631</v>
      </c>
      <c r="B13" s="7" t="s">
        <v>11</v>
      </c>
      <c r="C13" s="8">
        <v>280</v>
      </c>
      <c r="D13" s="7">
        <v>236737</v>
      </c>
      <c r="E13" s="7"/>
    </row>
    <row r="14" spans="1:5" ht="15" customHeight="1" x14ac:dyDescent="0.25">
      <c r="A14" s="3">
        <v>3632</v>
      </c>
      <c r="B14" s="7" t="s">
        <v>12</v>
      </c>
      <c r="C14" s="8">
        <v>108</v>
      </c>
      <c r="D14" s="7">
        <v>124492</v>
      </c>
      <c r="E14" s="7"/>
    </row>
    <row r="15" spans="1:5" ht="15" customHeight="1" x14ac:dyDescent="0.25">
      <c r="A15" s="3">
        <v>3639</v>
      </c>
      <c r="B15" s="7" t="s">
        <v>13</v>
      </c>
      <c r="C15" s="8">
        <v>115</v>
      </c>
      <c r="D15" s="7">
        <v>95706</v>
      </c>
      <c r="E15" s="7"/>
    </row>
    <row r="16" spans="1:5" ht="15" customHeight="1" x14ac:dyDescent="0.25">
      <c r="A16" s="3">
        <v>3642</v>
      </c>
      <c r="B16" s="7" t="s">
        <v>14</v>
      </c>
      <c r="C16" s="8">
        <v>75</v>
      </c>
      <c r="D16" s="7">
        <v>53907</v>
      </c>
      <c r="E16" s="7"/>
    </row>
    <row r="17" spans="1:5" ht="15" customHeight="1" x14ac:dyDescent="0.25">
      <c r="A17" s="3">
        <v>3644</v>
      </c>
      <c r="B17" s="7" t="s">
        <v>15</v>
      </c>
      <c r="C17" s="8">
        <v>278</v>
      </c>
      <c r="D17" s="7">
        <v>265839</v>
      </c>
      <c r="E17" s="7"/>
    </row>
    <row r="18" spans="1:5" ht="15" customHeight="1" x14ac:dyDescent="0.25">
      <c r="A18" s="132">
        <v>3646</v>
      </c>
      <c r="B18" s="7" t="s">
        <v>16</v>
      </c>
      <c r="C18" s="8">
        <v>79</v>
      </c>
      <c r="D18" s="7">
        <v>71959</v>
      </c>
      <c r="E18" s="7"/>
    </row>
    <row r="19" spans="1:5" ht="15" customHeight="1" x14ac:dyDescent="0.25">
      <c r="A19" s="3">
        <v>3652</v>
      </c>
      <c r="B19" s="7" t="s">
        <v>17</v>
      </c>
      <c r="C19" s="8">
        <v>690</v>
      </c>
      <c r="D19" s="7">
        <v>669474</v>
      </c>
      <c r="E19" s="7"/>
    </row>
    <row r="20" spans="1:5" ht="15" customHeight="1" x14ac:dyDescent="0.25">
      <c r="A20" s="3">
        <v>3656</v>
      </c>
      <c r="B20" s="7" t="s">
        <v>18</v>
      </c>
      <c r="C20" s="8">
        <v>7</v>
      </c>
      <c r="D20" s="7">
        <v>6768</v>
      </c>
      <c r="E20" s="7"/>
    </row>
    <row r="21" spans="1:5" s="93" customFormat="1" ht="15" customHeight="1" x14ac:dyDescent="0.25">
      <c r="A21" s="97">
        <v>3658</v>
      </c>
      <c r="B21" s="91" t="s">
        <v>19</v>
      </c>
      <c r="C21" s="92">
        <v>50</v>
      </c>
      <c r="D21" s="91">
        <v>45839</v>
      </c>
      <c r="E21" s="91"/>
    </row>
    <row r="22" spans="1:5" ht="15" customHeight="1" x14ac:dyDescent="0.25">
      <c r="A22" s="3">
        <v>3659</v>
      </c>
      <c r="B22" s="7" t="s">
        <v>94</v>
      </c>
      <c r="C22" s="8">
        <v>37</v>
      </c>
      <c r="D22" s="7">
        <v>41981</v>
      </c>
      <c r="E22" s="7"/>
    </row>
    <row r="23" spans="1:5" ht="15" customHeight="1" x14ac:dyDescent="0.25">
      <c r="A23" s="3">
        <v>3661</v>
      </c>
      <c r="B23" s="7" t="s">
        <v>21</v>
      </c>
      <c r="C23" s="8">
        <v>392</v>
      </c>
      <c r="D23" s="7">
        <v>224010</v>
      </c>
      <c r="E23" s="7"/>
    </row>
    <row r="24" spans="1:5" ht="15" customHeight="1" x14ac:dyDescent="0.25">
      <c r="A24" s="3">
        <v>3665</v>
      </c>
      <c r="B24" s="7" t="s">
        <v>22</v>
      </c>
      <c r="C24" s="8">
        <v>157</v>
      </c>
      <c r="D24" s="7">
        <v>143310</v>
      </c>
      <c r="E24" s="7"/>
    </row>
    <row r="25" spans="1:5" ht="15" customHeight="1" x14ac:dyDescent="0.25">
      <c r="A25" s="3">
        <v>4948</v>
      </c>
      <c r="B25" s="7" t="s">
        <v>23</v>
      </c>
      <c r="C25" s="8">
        <v>13</v>
      </c>
      <c r="D25" s="7">
        <v>13934</v>
      </c>
      <c r="E25" s="7"/>
    </row>
    <row r="26" spans="1:5" ht="15" customHeight="1" x14ac:dyDescent="0.25">
      <c r="A26" s="3">
        <v>4951</v>
      </c>
      <c r="B26" s="7" t="s">
        <v>95</v>
      </c>
      <c r="C26" s="8">
        <v>3</v>
      </c>
      <c r="D26" s="7">
        <v>6936</v>
      </c>
      <c r="E26" s="7"/>
    </row>
    <row r="27" spans="1:5" ht="15" customHeight="1" x14ac:dyDescent="0.25">
      <c r="A27" s="132">
        <v>4952</v>
      </c>
      <c r="B27" s="7" t="s">
        <v>96</v>
      </c>
      <c r="C27" s="8">
        <v>0</v>
      </c>
      <c r="D27" s="7">
        <v>0</v>
      </c>
      <c r="E27" s="7"/>
    </row>
    <row r="28" spans="1:5" ht="15" customHeight="1" x14ac:dyDescent="0.25">
      <c r="A28" s="3">
        <v>9651</v>
      </c>
      <c r="B28" s="7" t="s">
        <v>26</v>
      </c>
      <c r="C28" s="8">
        <v>149</v>
      </c>
      <c r="D28" s="7">
        <v>82569</v>
      </c>
      <c r="E28" s="7"/>
    </row>
    <row r="29" spans="1:5" ht="15" customHeight="1" x14ac:dyDescent="0.25">
      <c r="A29" s="3">
        <v>9741</v>
      </c>
      <c r="B29" s="7" t="s">
        <v>27</v>
      </c>
      <c r="C29" s="8">
        <v>314</v>
      </c>
      <c r="D29" s="7">
        <v>250500</v>
      </c>
      <c r="E29" s="7"/>
    </row>
    <row r="30" spans="1:5" ht="15" customHeight="1" x14ac:dyDescent="0.25">
      <c r="A30" s="3">
        <v>9930</v>
      </c>
      <c r="B30" s="7" t="s">
        <v>102</v>
      </c>
      <c r="C30" s="8">
        <v>127</v>
      </c>
      <c r="D30" s="7">
        <v>89529</v>
      </c>
      <c r="E30" s="7"/>
    </row>
    <row r="31" spans="1:5" ht="15" customHeight="1" x14ac:dyDescent="0.25">
      <c r="A31" s="3">
        <v>10115</v>
      </c>
      <c r="B31" s="7" t="s">
        <v>28</v>
      </c>
      <c r="C31" s="8">
        <v>452</v>
      </c>
      <c r="D31" s="7">
        <v>418859</v>
      </c>
      <c r="E31" s="7"/>
    </row>
    <row r="32" spans="1:5" ht="15" customHeight="1" x14ac:dyDescent="0.25">
      <c r="A32" s="3">
        <v>10298</v>
      </c>
      <c r="B32" s="7" t="s">
        <v>29</v>
      </c>
      <c r="C32" s="8">
        <v>4</v>
      </c>
      <c r="D32" s="7">
        <v>9774</v>
      </c>
      <c r="E32" s="7"/>
    </row>
    <row r="33" spans="1:11" ht="15" customHeight="1" x14ac:dyDescent="0.25">
      <c r="A33" s="3">
        <v>10674</v>
      </c>
      <c r="B33" s="7" t="s">
        <v>30</v>
      </c>
      <c r="C33" s="8">
        <v>0</v>
      </c>
      <c r="D33" s="7">
        <v>0</v>
      </c>
      <c r="E33" s="7"/>
    </row>
    <row r="34" spans="1:11" ht="15" customHeight="1" x14ac:dyDescent="0.25">
      <c r="A34" s="3">
        <v>11161</v>
      </c>
      <c r="B34" s="7" t="s">
        <v>31</v>
      </c>
      <c r="C34" s="8">
        <v>97</v>
      </c>
      <c r="D34" s="7">
        <v>76999</v>
      </c>
      <c r="E34" s="7"/>
    </row>
    <row r="35" spans="1:11" ht="15" customHeight="1" x14ac:dyDescent="0.25">
      <c r="A35" s="3">
        <v>11163</v>
      </c>
      <c r="B35" s="7" t="s">
        <v>32</v>
      </c>
      <c r="C35" s="8">
        <v>235</v>
      </c>
      <c r="D35" s="7">
        <v>201326</v>
      </c>
      <c r="E35" s="7"/>
    </row>
    <row r="36" spans="1:11" ht="15" customHeight="1" x14ac:dyDescent="0.25">
      <c r="A36" s="3">
        <v>11711</v>
      </c>
      <c r="B36" s="7" t="s">
        <v>33</v>
      </c>
      <c r="C36" s="8">
        <v>532</v>
      </c>
      <c r="D36" s="7">
        <v>444459</v>
      </c>
      <c r="E36" s="7"/>
    </row>
    <row r="37" spans="1:11" ht="15" customHeight="1" x14ac:dyDescent="0.25">
      <c r="A37" s="3">
        <v>12826</v>
      </c>
      <c r="B37" s="7" t="s">
        <v>34</v>
      </c>
      <c r="C37" s="8">
        <v>400</v>
      </c>
      <c r="D37" s="7">
        <v>331619</v>
      </c>
      <c r="E37" s="7"/>
    </row>
    <row r="38" spans="1:11" ht="15" customHeight="1" x14ac:dyDescent="0.25">
      <c r="A38" s="3">
        <v>13231</v>
      </c>
      <c r="B38" s="7" t="s">
        <v>35</v>
      </c>
      <c r="C38" s="8">
        <v>83</v>
      </c>
      <c r="D38" s="7">
        <v>66657</v>
      </c>
      <c r="E38" s="7"/>
    </row>
    <row r="39" spans="1:11" ht="15" customHeight="1" x14ac:dyDescent="0.25">
      <c r="A39" s="132">
        <v>25554</v>
      </c>
      <c r="B39" s="7" t="s">
        <v>36</v>
      </c>
      <c r="C39" s="8">
        <v>0</v>
      </c>
      <c r="D39" s="7">
        <v>0</v>
      </c>
      <c r="E39" s="7"/>
    </row>
    <row r="40" spans="1:11" ht="15" customHeight="1" x14ac:dyDescent="0.25">
      <c r="A40" s="3">
        <v>29269</v>
      </c>
      <c r="B40" s="7" t="s">
        <v>37</v>
      </c>
      <c r="C40" s="8">
        <v>72</v>
      </c>
      <c r="D40" s="7">
        <v>63713</v>
      </c>
      <c r="E40" s="7"/>
    </row>
    <row r="41" spans="1:11" ht="15" customHeight="1" x14ac:dyDescent="0.25">
      <c r="A41" s="3">
        <v>42295</v>
      </c>
      <c r="B41" s="7" t="s">
        <v>38</v>
      </c>
      <c r="C41" s="8">
        <v>90</v>
      </c>
      <c r="D41" s="7">
        <v>83430</v>
      </c>
      <c r="E41" s="7"/>
    </row>
    <row r="42" spans="1:11" ht="15" customHeight="1" x14ac:dyDescent="0.25">
      <c r="A42" s="3">
        <v>42421</v>
      </c>
      <c r="B42" s="7" t="s">
        <v>39</v>
      </c>
      <c r="C42" s="8">
        <v>183</v>
      </c>
      <c r="D42" s="7">
        <v>200998</v>
      </c>
      <c r="E42" s="7"/>
    </row>
    <row r="43" spans="1:11" ht="15" customHeight="1" x14ac:dyDescent="0.25">
      <c r="A43" s="4">
        <v>42485</v>
      </c>
      <c r="B43" s="7" t="s">
        <v>40</v>
      </c>
      <c r="C43" s="8">
        <v>319</v>
      </c>
      <c r="D43" s="7">
        <v>273486</v>
      </c>
      <c r="E43" s="7"/>
    </row>
    <row r="44" spans="1:11" x14ac:dyDescent="0.25">
      <c r="C44" s="73">
        <f>SUM(C2:C43)</f>
        <v>7819</v>
      </c>
    </row>
    <row r="46" spans="1:11" x14ac:dyDescent="0.25">
      <c r="B46" s="11"/>
      <c r="C46" s="12"/>
    </row>
    <row r="47" spans="1:11" x14ac:dyDescent="0.25">
      <c r="B47" s="167" t="s">
        <v>79</v>
      </c>
      <c r="C47" s="166"/>
      <c r="D47" s="166"/>
      <c r="E47" s="166"/>
      <c r="F47" s="166"/>
      <c r="G47" s="166"/>
      <c r="H47" s="166"/>
      <c r="I47" s="166"/>
      <c r="J47" s="166"/>
    </row>
    <row r="48" spans="1:11" x14ac:dyDescent="0.25">
      <c r="B48" s="165" t="s">
        <v>110</v>
      </c>
      <c r="C48" s="166"/>
      <c r="D48" s="166"/>
      <c r="E48" s="166"/>
      <c r="F48" s="166"/>
      <c r="G48" s="166"/>
      <c r="H48" s="166"/>
      <c r="I48" s="166"/>
      <c r="J48" s="166"/>
      <c r="K48" s="166"/>
    </row>
    <row r="49" spans="2:11" x14ac:dyDescent="0.25">
      <c r="B49" s="165" t="s">
        <v>111</v>
      </c>
      <c r="C49" s="166"/>
      <c r="D49" s="166"/>
      <c r="E49" s="166"/>
      <c r="F49" s="166"/>
      <c r="G49" s="166"/>
      <c r="H49" s="166"/>
      <c r="I49" s="166"/>
      <c r="J49" s="166"/>
      <c r="K49" s="166"/>
    </row>
    <row r="50" spans="2:11" x14ac:dyDescent="0.25">
      <c r="B50" s="165" t="s">
        <v>112</v>
      </c>
      <c r="C50" s="166"/>
      <c r="D50" s="166"/>
      <c r="E50" s="166"/>
      <c r="F50" s="166"/>
      <c r="G50" s="166"/>
      <c r="H50" s="166"/>
      <c r="I50" s="166"/>
      <c r="J50" s="166"/>
      <c r="K50" s="166"/>
    </row>
    <row r="51" spans="2:11" x14ac:dyDescent="0.25">
      <c r="B51" s="165" t="s">
        <v>113</v>
      </c>
      <c r="C51" s="166"/>
      <c r="D51" s="166"/>
      <c r="E51" s="166"/>
      <c r="F51" s="166"/>
      <c r="G51" s="166"/>
      <c r="H51" s="166"/>
      <c r="I51" s="166"/>
      <c r="J51" s="166"/>
      <c r="K51" s="166"/>
    </row>
    <row r="52" spans="2:11" x14ac:dyDescent="0.25">
      <c r="B52" s="165" t="s">
        <v>114</v>
      </c>
      <c r="C52" s="166"/>
      <c r="D52" s="166"/>
      <c r="E52" s="166"/>
      <c r="F52" s="166"/>
      <c r="G52" s="166"/>
      <c r="H52" s="166"/>
      <c r="I52" s="166"/>
      <c r="J52" s="166"/>
      <c r="K52" s="166"/>
    </row>
    <row r="53" spans="2:11" x14ac:dyDescent="0.25">
      <c r="B53" s="168" t="s">
        <v>620</v>
      </c>
      <c r="C53" s="169"/>
      <c r="D53" s="169"/>
      <c r="E53" s="169"/>
      <c r="F53" s="169"/>
      <c r="G53" s="169"/>
      <c r="H53" s="169"/>
      <c r="I53" s="169"/>
      <c r="J53" s="169"/>
      <c r="K53" s="169"/>
    </row>
  </sheetData>
  <mergeCells count="7">
    <mergeCell ref="B53:K53"/>
    <mergeCell ref="B47:J47"/>
    <mergeCell ref="B48:K48"/>
    <mergeCell ref="B49:K49"/>
    <mergeCell ref="B50:K50"/>
    <mergeCell ref="B51:K51"/>
    <mergeCell ref="B52:K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0"/>
  <sheetViews>
    <sheetView workbookViewId="0">
      <pane ySplit="3" topLeftCell="A4" activePane="bottomLeft" state="frozen"/>
      <selection pane="bottomLeft" activeCell="A5" sqref="A5"/>
    </sheetView>
  </sheetViews>
  <sheetFormatPr defaultRowHeight="15" x14ac:dyDescent="0.25"/>
  <cols>
    <col min="2" max="2" width="35.5703125" customWidth="1"/>
    <col min="3" max="3" width="14.5703125" bestFit="1" customWidth="1"/>
    <col min="4" max="4" width="8.85546875" style="10"/>
    <col min="6" max="6" width="9.140625" customWidth="1"/>
  </cols>
  <sheetData>
    <row r="1" spans="1:4" x14ac:dyDescent="0.25">
      <c r="A1" t="s">
        <v>616</v>
      </c>
    </row>
    <row r="2" spans="1:4" ht="15.75" thickBot="1" x14ac:dyDescent="0.3"/>
    <row r="3" spans="1:4" ht="45" x14ac:dyDescent="0.25">
      <c r="A3" s="134" t="s">
        <v>41</v>
      </c>
      <c r="B3" s="135" t="s">
        <v>42</v>
      </c>
      <c r="C3" s="71" t="s">
        <v>751</v>
      </c>
      <c r="D3" s="139" t="s">
        <v>618</v>
      </c>
    </row>
    <row r="4" spans="1:4" x14ac:dyDescent="0.25">
      <c r="A4" s="4">
        <v>42808</v>
      </c>
      <c r="B4" s="86" t="s">
        <v>103</v>
      </c>
      <c r="C4" s="72">
        <v>2</v>
      </c>
      <c r="D4" s="140">
        <v>0</v>
      </c>
    </row>
    <row r="5" spans="1:4" x14ac:dyDescent="0.25">
      <c r="A5" s="4">
        <v>3541</v>
      </c>
      <c r="B5" s="86" t="s">
        <v>0</v>
      </c>
      <c r="C5" s="72">
        <v>16</v>
      </c>
      <c r="D5" s="141">
        <v>1500</v>
      </c>
    </row>
    <row r="6" spans="1:4" x14ac:dyDescent="0.25">
      <c r="A6" s="4">
        <v>3565</v>
      </c>
      <c r="B6" s="86" t="s">
        <v>1</v>
      </c>
      <c r="C6" s="72">
        <v>44</v>
      </c>
      <c r="D6" s="141">
        <v>1575</v>
      </c>
    </row>
    <row r="7" spans="1:4" x14ac:dyDescent="0.25">
      <c r="A7" s="4">
        <v>3581</v>
      </c>
      <c r="B7" s="86" t="s">
        <v>2</v>
      </c>
      <c r="C7" s="72">
        <v>34</v>
      </c>
      <c r="D7" s="141">
        <v>11452</v>
      </c>
    </row>
    <row r="8" spans="1:4" x14ac:dyDescent="0.25">
      <c r="A8" s="4">
        <v>3592</v>
      </c>
      <c r="B8" s="86" t="s">
        <v>3</v>
      </c>
      <c r="C8" s="72">
        <v>19</v>
      </c>
      <c r="D8" s="141">
        <v>4725</v>
      </c>
    </row>
    <row r="9" spans="1:4" x14ac:dyDescent="0.25">
      <c r="A9" s="4">
        <v>3594</v>
      </c>
      <c r="B9" s="86" t="s">
        <v>4</v>
      </c>
      <c r="C9" s="72">
        <v>120</v>
      </c>
      <c r="D9" s="141">
        <v>7481</v>
      </c>
    </row>
    <row r="10" spans="1:4" x14ac:dyDescent="0.25">
      <c r="A10" s="4">
        <v>3599</v>
      </c>
      <c r="B10" s="86" t="s">
        <v>5</v>
      </c>
      <c r="C10" s="72">
        <v>133</v>
      </c>
      <c r="D10" s="141">
        <v>5512</v>
      </c>
    </row>
    <row r="11" spans="1:4" x14ac:dyDescent="0.25">
      <c r="A11" s="4">
        <v>3606</v>
      </c>
      <c r="B11" s="86" t="s">
        <v>6</v>
      </c>
      <c r="C11" s="72">
        <v>77</v>
      </c>
      <c r="D11" s="141">
        <v>4182</v>
      </c>
    </row>
    <row r="12" spans="1:4" x14ac:dyDescent="0.25">
      <c r="A12" s="4">
        <v>3615</v>
      </c>
      <c r="B12" s="86" t="s">
        <v>7</v>
      </c>
      <c r="C12" s="72">
        <v>110</v>
      </c>
      <c r="D12" s="141">
        <v>2589</v>
      </c>
    </row>
    <row r="13" spans="1:4" x14ac:dyDescent="0.25">
      <c r="A13" s="4">
        <v>3624</v>
      </c>
      <c r="B13" s="86" t="s">
        <v>8</v>
      </c>
      <c r="C13" s="72">
        <v>43</v>
      </c>
      <c r="D13" s="140">
        <v>0</v>
      </c>
    </row>
    <row r="14" spans="1:4" x14ac:dyDescent="0.25">
      <c r="A14" s="4">
        <v>3625</v>
      </c>
      <c r="B14" s="86" t="s">
        <v>9</v>
      </c>
      <c r="C14" s="72">
        <v>38</v>
      </c>
      <c r="D14" s="141">
        <v>8439</v>
      </c>
    </row>
    <row r="15" spans="1:4" x14ac:dyDescent="0.25">
      <c r="A15" s="4">
        <v>3630</v>
      </c>
      <c r="B15" s="86" t="s">
        <v>10</v>
      </c>
      <c r="C15" s="72">
        <v>11</v>
      </c>
      <c r="D15" s="140">
        <v>0</v>
      </c>
    </row>
    <row r="16" spans="1:4" x14ac:dyDescent="0.25">
      <c r="A16" s="4">
        <v>3631</v>
      </c>
      <c r="B16" s="86" t="s">
        <v>11</v>
      </c>
      <c r="C16" s="72">
        <v>55</v>
      </c>
      <c r="D16" s="141">
        <v>5906</v>
      </c>
    </row>
    <row r="17" spans="1:4" x14ac:dyDescent="0.25">
      <c r="A17" s="4">
        <v>3632</v>
      </c>
      <c r="B17" s="86" t="s">
        <v>12</v>
      </c>
      <c r="C17" s="72">
        <v>68</v>
      </c>
      <c r="D17" s="141">
        <v>16500</v>
      </c>
    </row>
    <row r="18" spans="1:4" x14ac:dyDescent="0.25">
      <c r="A18" s="4">
        <v>3639</v>
      </c>
      <c r="B18" s="86" t="s">
        <v>13</v>
      </c>
      <c r="C18" s="72">
        <v>23</v>
      </c>
      <c r="D18" s="140">
        <v>750</v>
      </c>
    </row>
    <row r="19" spans="1:4" x14ac:dyDescent="0.25">
      <c r="A19" s="4">
        <v>3642</v>
      </c>
      <c r="B19" s="86" t="s">
        <v>14</v>
      </c>
      <c r="C19" s="72">
        <v>16</v>
      </c>
      <c r="D19" s="140">
        <v>0</v>
      </c>
    </row>
    <row r="20" spans="1:4" x14ac:dyDescent="0.25">
      <c r="A20" s="4">
        <v>3644</v>
      </c>
      <c r="B20" s="86" t="s">
        <v>15</v>
      </c>
      <c r="C20" s="72">
        <v>76</v>
      </c>
      <c r="D20" s="141">
        <v>15750</v>
      </c>
    </row>
    <row r="21" spans="1:4" x14ac:dyDescent="0.25">
      <c r="A21" s="4">
        <v>3646</v>
      </c>
      <c r="B21" s="86" t="s">
        <v>16</v>
      </c>
      <c r="C21" s="72">
        <v>46</v>
      </c>
      <c r="D21" s="141">
        <v>11571</v>
      </c>
    </row>
    <row r="22" spans="1:4" x14ac:dyDescent="0.25">
      <c r="A22" s="4">
        <v>3652</v>
      </c>
      <c r="B22" s="86" t="s">
        <v>17</v>
      </c>
      <c r="C22" s="72">
        <v>281</v>
      </c>
      <c r="D22" s="141">
        <v>24538</v>
      </c>
    </row>
    <row r="23" spans="1:4" x14ac:dyDescent="0.25">
      <c r="A23" s="4">
        <v>3656</v>
      </c>
      <c r="B23" s="86" t="s">
        <v>18</v>
      </c>
      <c r="C23" s="72">
        <v>176</v>
      </c>
      <c r="D23" s="141">
        <v>31349</v>
      </c>
    </row>
    <row r="24" spans="1:4" s="93" customFormat="1" x14ac:dyDescent="0.25">
      <c r="A24" s="94">
        <v>3658</v>
      </c>
      <c r="B24" s="124" t="s">
        <v>19</v>
      </c>
      <c r="C24" s="125">
        <v>29</v>
      </c>
      <c r="D24" s="140">
        <v>0</v>
      </c>
    </row>
    <row r="25" spans="1:4" x14ac:dyDescent="0.25">
      <c r="A25" s="4">
        <v>3659</v>
      </c>
      <c r="B25" s="86" t="s">
        <v>20</v>
      </c>
      <c r="C25" s="72">
        <v>3</v>
      </c>
      <c r="D25" s="140">
        <v>0</v>
      </c>
    </row>
    <row r="26" spans="1:4" x14ac:dyDescent="0.25">
      <c r="A26" s="4">
        <v>3661</v>
      </c>
      <c r="B26" s="86" t="s">
        <v>21</v>
      </c>
      <c r="C26" s="72">
        <v>167</v>
      </c>
      <c r="D26" s="141">
        <v>7467</v>
      </c>
    </row>
    <row r="27" spans="1:4" x14ac:dyDescent="0.25">
      <c r="A27" s="4">
        <v>3665</v>
      </c>
      <c r="B27" s="86" t="s">
        <v>22</v>
      </c>
      <c r="C27" s="72">
        <v>41</v>
      </c>
      <c r="D27" s="141">
        <v>14173</v>
      </c>
    </row>
    <row r="28" spans="1:4" x14ac:dyDescent="0.25">
      <c r="A28" s="4">
        <v>4948</v>
      </c>
      <c r="B28" s="86" t="s">
        <v>23</v>
      </c>
      <c r="C28" s="72">
        <v>4</v>
      </c>
      <c r="D28" s="141">
        <v>1500</v>
      </c>
    </row>
    <row r="29" spans="1:4" x14ac:dyDescent="0.25">
      <c r="A29" s="4">
        <v>4951</v>
      </c>
      <c r="B29" s="86" t="s">
        <v>24</v>
      </c>
      <c r="C29" s="72">
        <v>6</v>
      </c>
      <c r="D29" s="141">
        <v>6150</v>
      </c>
    </row>
    <row r="30" spans="1:4" x14ac:dyDescent="0.25">
      <c r="A30" s="4">
        <v>4952</v>
      </c>
      <c r="B30" s="86" t="s">
        <v>25</v>
      </c>
      <c r="C30" s="72">
        <v>8</v>
      </c>
      <c r="D30" s="141">
        <v>1500</v>
      </c>
    </row>
    <row r="31" spans="1:4" x14ac:dyDescent="0.25">
      <c r="A31" s="4">
        <v>9651</v>
      </c>
      <c r="B31" s="86" t="s">
        <v>26</v>
      </c>
      <c r="C31" s="72">
        <v>60</v>
      </c>
      <c r="D31" s="141">
        <v>30318</v>
      </c>
    </row>
    <row r="32" spans="1:4" x14ac:dyDescent="0.25">
      <c r="A32" s="4">
        <v>9741</v>
      </c>
      <c r="B32" s="86" t="s">
        <v>27</v>
      </c>
      <c r="C32" s="72">
        <v>88</v>
      </c>
      <c r="D32" s="141">
        <v>2599</v>
      </c>
    </row>
    <row r="33" spans="1:4" x14ac:dyDescent="0.25">
      <c r="A33" s="4">
        <v>9930</v>
      </c>
      <c r="B33" s="86" t="s">
        <v>102</v>
      </c>
      <c r="C33" s="72">
        <v>7</v>
      </c>
      <c r="D33" s="141">
        <v>1575</v>
      </c>
    </row>
    <row r="34" spans="1:4" x14ac:dyDescent="0.25">
      <c r="A34" s="4">
        <v>10115</v>
      </c>
      <c r="B34" s="86" t="s">
        <v>28</v>
      </c>
      <c r="C34" s="72">
        <v>118</v>
      </c>
      <c r="D34" s="141">
        <v>13384</v>
      </c>
    </row>
    <row r="35" spans="1:4" x14ac:dyDescent="0.25">
      <c r="A35" s="4">
        <v>10298</v>
      </c>
      <c r="B35" s="86" t="s">
        <v>29</v>
      </c>
      <c r="C35" s="72">
        <v>3</v>
      </c>
      <c r="D35" s="140">
        <v>0</v>
      </c>
    </row>
    <row r="36" spans="1:4" x14ac:dyDescent="0.25">
      <c r="A36" s="4">
        <v>10674</v>
      </c>
      <c r="B36" s="86" t="s">
        <v>30</v>
      </c>
      <c r="C36" s="72">
        <v>1</v>
      </c>
      <c r="D36" s="140">
        <v>0</v>
      </c>
    </row>
    <row r="37" spans="1:4" x14ac:dyDescent="0.25">
      <c r="A37" s="4">
        <v>11161</v>
      </c>
      <c r="B37" s="86" t="s">
        <v>31</v>
      </c>
      <c r="C37" s="72">
        <v>24</v>
      </c>
      <c r="D37" s="140">
        <v>0</v>
      </c>
    </row>
    <row r="38" spans="1:4" x14ac:dyDescent="0.25">
      <c r="A38" s="4">
        <v>11163</v>
      </c>
      <c r="B38" s="86" t="s">
        <v>32</v>
      </c>
      <c r="C38" s="72">
        <v>72</v>
      </c>
      <c r="D38" s="141">
        <v>22395</v>
      </c>
    </row>
    <row r="39" spans="1:4" x14ac:dyDescent="0.25">
      <c r="A39" s="4">
        <v>11711</v>
      </c>
      <c r="B39" s="86" t="s">
        <v>33</v>
      </c>
      <c r="C39" s="72">
        <v>69</v>
      </c>
      <c r="D39" s="141">
        <v>9844</v>
      </c>
    </row>
    <row r="40" spans="1:4" x14ac:dyDescent="0.25">
      <c r="A40" s="4">
        <v>12826</v>
      </c>
      <c r="B40" s="86" t="s">
        <v>34</v>
      </c>
      <c r="C40" s="72">
        <v>82</v>
      </c>
      <c r="D40" s="141">
        <v>11244</v>
      </c>
    </row>
    <row r="41" spans="1:4" x14ac:dyDescent="0.25">
      <c r="A41" s="4">
        <v>13231</v>
      </c>
      <c r="B41" s="86" t="s">
        <v>35</v>
      </c>
      <c r="C41" s="72">
        <v>24</v>
      </c>
      <c r="D41" s="141">
        <v>4725</v>
      </c>
    </row>
    <row r="42" spans="1:4" x14ac:dyDescent="0.25">
      <c r="A42" s="4">
        <v>25554</v>
      </c>
      <c r="B42" s="86" t="s">
        <v>36</v>
      </c>
      <c r="C42" s="72">
        <v>5</v>
      </c>
      <c r="D42" s="140">
        <v>0</v>
      </c>
    </row>
    <row r="43" spans="1:4" x14ac:dyDescent="0.25">
      <c r="A43" s="4">
        <v>29269</v>
      </c>
      <c r="B43" s="86" t="s">
        <v>37</v>
      </c>
      <c r="C43" s="72">
        <v>10</v>
      </c>
      <c r="D43" s="141">
        <v>4725</v>
      </c>
    </row>
    <row r="44" spans="1:4" x14ac:dyDescent="0.25">
      <c r="A44" s="4">
        <v>42295</v>
      </c>
      <c r="B44" s="86" t="s">
        <v>38</v>
      </c>
      <c r="C44" s="85">
        <v>28</v>
      </c>
      <c r="D44" s="141">
        <v>9450</v>
      </c>
    </row>
    <row r="45" spans="1:4" x14ac:dyDescent="0.25">
      <c r="A45" s="4">
        <v>42421</v>
      </c>
      <c r="B45" s="86" t="s">
        <v>39</v>
      </c>
      <c r="C45" s="85">
        <v>32</v>
      </c>
      <c r="D45" s="141">
        <v>5906</v>
      </c>
    </row>
    <row r="46" spans="1:4" x14ac:dyDescent="0.25">
      <c r="A46" s="4">
        <v>42485</v>
      </c>
      <c r="B46" s="86" t="s">
        <v>40</v>
      </c>
      <c r="C46" s="85">
        <v>50</v>
      </c>
      <c r="D46" s="141">
        <v>8625</v>
      </c>
    </row>
    <row r="47" spans="1:4" ht="15.75" thickBot="1" x14ac:dyDescent="0.3">
      <c r="C47" s="84">
        <f>SUM(C4:C46)</f>
        <v>2319</v>
      </c>
      <c r="D47" s="142">
        <f>SUM(D4:D46)</f>
        <v>309399</v>
      </c>
    </row>
    <row r="49" spans="1:17" ht="15" customHeight="1" x14ac:dyDescent="0.25">
      <c r="B49" s="7"/>
      <c r="C49" s="7"/>
      <c r="D49" s="7"/>
      <c r="E49" s="7"/>
      <c r="F49" s="7"/>
      <c r="G49" s="7"/>
      <c r="H49" s="7"/>
      <c r="I49" s="7"/>
      <c r="J49" s="7"/>
      <c r="K49" s="7"/>
      <c r="L49" s="7"/>
      <c r="M49" s="7"/>
    </row>
    <row r="50" spans="1:17" s="143" customFormat="1" x14ac:dyDescent="0.25">
      <c r="A50" s="173" t="s">
        <v>621</v>
      </c>
      <c r="B50" s="166"/>
      <c r="C50" s="166"/>
      <c r="D50" s="166"/>
      <c r="E50" s="166"/>
      <c r="F50" s="166"/>
      <c r="G50" s="166"/>
      <c r="H50" s="166"/>
    </row>
    <row r="51" spans="1:17" s="143" customFormat="1" x14ac:dyDescent="0.25">
      <c r="A51" s="173" t="s">
        <v>115</v>
      </c>
      <c r="B51" s="166"/>
      <c r="C51" s="166"/>
      <c r="D51" s="166"/>
      <c r="E51" s="166"/>
      <c r="F51" s="166"/>
      <c r="G51" s="166"/>
      <c r="H51" s="166"/>
    </row>
    <row r="52" spans="1:17" s="143" customFormat="1" x14ac:dyDescent="0.25">
      <c r="A52" s="173" t="s">
        <v>622</v>
      </c>
      <c r="B52" s="166"/>
      <c r="C52" s="166"/>
      <c r="D52" s="166"/>
      <c r="E52" s="166"/>
      <c r="F52" s="166"/>
      <c r="G52" s="166"/>
      <c r="H52" s="166"/>
    </row>
    <row r="53" spans="1:17" s="143" customFormat="1" ht="14.45" customHeight="1" x14ac:dyDescent="0.25">
      <c r="A53" s="171" t="s">
        <v>623</v>
      </c>
      <c r="B53" s="171"/>
      <c r="C53" s="171"/>
      <c r="D53" s="171"/>
      <c r="E53" s="171"/>
      <c r="F53" s="171"/>
      <c r="G53" s="171"/>
      <c r="H53" s="171"/>
      <c r="I53" s="171"/>
      <c r="J53" s="171"/>
      <c r="K53" s="171"/>
      <c r="L53" s="171"/>
      <c r="M53" s="171"/>
    </row>
    <row r="54" spans="1:17" s="143" customFormat="1" x14ac:dyDescent="0.25">
      <c r="A54" s="173" t="s">
        <v>116</v>
      </c>
      <c r="B54" s="166"/>
      <c r="C54" s="166"/>
      <c r="D54" s="166"/>
      <c r="E54" s="166"/>
      <c r="F54" s="166"/>
      <c r="G54" s="166"/>
      <c r="H54" s="166"/>
    </row>
    <row r="55" spans="1:17" s="143" customFormat="1" ht="14.45" customHeight="1" x14ac:dyDescent="0.25">
      <c r="A55" s="172" t="s">
        <v>117</v>
      </c>
      <c r="B55" s="172"/>
      <c r="C55" s="172"/>
      <c r="D55" s="172"/>
      <c r="E55" s="172"/>
      <c r="F55" s="172"/>
      <c r="G55" s="172"/>
      <c r="H55" s="172"/>
      <c r="I55" s="172"/>
      <c r="J55" s="172"/>
      <c r="K55" s="172"/>
      <c r="L55" s="172"/>
      <c r="M55" s="172"/>
    </row>
    <row r="56" spans="1:17" s="143" customFormat="1" x14ac:dyDescent="0.25">
      <c r="A56" s="173" t="s">
        <v>118</v>
      </c>
      <c r="B56" s="166"/>
      <c r="C56" s="166"/>
      <c r="D56" s="166"/>
      <c r="E56" s="166"/>
      <c r="F56" s="166"/>
      <c r="G56" s="166"/>
      <c r="H56" s="166"/>
    </row>
    <row r="57" spans="1:17" s="143" customFormat="1" ht="14.45" customHeight="1" x14ac:dyDescent="0.25">
      <c r="A57" s="172" t="s">
        <v>119</v>
      </c>
      <c r="B57" s="172"/>
      <c r="C57" s="172"/>
      <c r="D57" s="172"/>
      <c r="E57" s="172"/>
      <c r="F57" s="172"/>
      <c r="G57" s="172"/>
      <c r="H57" s="172"/>
      <c r="I57" s="172"/>
      <c r="J57" s="172"/>
      <c r="K57" s="172"/>
      <c r="L57" s="172"/>
      <c r="M57" s="172"/>
      <c r="N57" s="172"/>
      <c r="O57" s="172"/>
      <c r="P57" s="172"/>
      <c r="Q57" s="172"/>
    </row>
    <row r="58" spans="1:17" s="143" customFormat="1" x14ac:dyDescent="0.25">
      <c r="A58" s="170" t="s">
        <v>120</v>
      </c>
      <c r="B58" s="170"/>
      <c r="C58" s="170"/>
      <c r="D58" s="170"/>
      <c r="E58" s="170"/>
      <c r="F58" s="170"/>
      <c r="G58" s="170"/>
      <c r="H58" s="170"/>
      <c r="I58" s="170"/>
      <c r="J58" s="170"/>
      <c r="K58" s="170"/>
      <c r="L58" s="170"/>
      <c r="M58" s="170"/>
      <c r="N58" s="170"/>
      <c r="O58" s="170"/>
      <c r="P58" s="170"/>
      <c r="Q58" s="170"/>
    </row>
    <row r="59" spans="1:17" s="143" customFormat="1" x14ac:dyDescent="0.25">
      <c r="A59" s="170" t="s">
        <v>121</v>
      </c>
      <c r="B59" s="170"/>
      <c r="C59" s="170"/>
      <c r="D59" s="170"/>
      <c r="E59" s="170"/>
      <c r="F59" s="170"/>
      <c r="G59" s="170"/>
      <c r="H59" s="170"/>
      <c r="I59" s="170"/>
      <c r="J59" s="170"/>
      <c r="K59" s="170"/>
      <c r="L59" s="170"/>
      <c r="M59" s="170"/>
      <c r="N59" s="170"/>
      <c r="O59" s="170"/>
      <c r="P59" s="170"/>
    </row>
    <row r="60" spans="1:17" s="143" customFormat="1" x14ac:dyDescent="0.25">
      <c r="A60" s="170" t="s">
        <v>122</v>
      </c>
      <c r="B60" s="170"/>
      <c r="C60" s="170"/>
      <c r="D60" s="170"/>
      <c r="E60" s="170"/>
      <c r="F60" s="170"/>
      <c r="G60" s="170"/>
      <c r="H60" s="170"/>
      <c r="I60" s="4"/>
      <c r="J60" s="4"/>
      <c r="K60" s="4"/>
      <c r="L60" s="4"/>
      <c r="M60" s="4"/>
      <c r="N60" s="4"/>
      <c r="O60" s="4"/>
      <c r="P60" s="4"/>
    </row>
  </sheetData>
  <sortState xmlns:xlrd2="http://schemas.microsoft.com/office/spreadsheetml/2017/richdata2" ref="A4:D46">
    <sortCondition ref="A4:A46"/>
  </sortState>
  <mergeCells count="11">
    <mergeCell ref="A50:H50"/>
    <mergeCell ref="A51:H51"/>
    <mergeCell ref="A52:H52"/>
    <mergeCell ref="A54:H54"/>
    <mergeCell ref="A59:P59"/>
    <mergeCell ref="A56:H56"/>
    <mergeCell ref="A60:H60"/>
    <mergeCell ref="A53:M53"/>
    <mergeCell ref="A55:M55"/>
    <mergeCell ref="A57:Q57"/>
    <mergeCell ref="A58:Q5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69"/>
  <sheetViews>
    <sheetView workbookViewId="0">
      <selection activeCell="C467" sqref="C467:N472"/>
    </sheetView>
  </sheetViews>
  <sheetFormatPr defaultRowHeight="15" x14ac:dyDescent="0.25"/>
  <sheetData>
    <row r="1" spans="1:1" x14ac:dyDescent="0.25">
      <c r="A1" t="s">
        <v>123</v>
      </c>
    </row>
    <row r="2" spans="1:1" x14ac:dyDescent="0.25">
      <c r="A2" t="s">
        <v>124</v>
      </c>
    </row>
    <row r="4" spans="1:1" x14ac:dyDescent="0.25">
      <c r="A4" t="s">
        <v>125</v>
      </c>
    </row>
    <row r="6" spans="1:1" x14ac:dyDescent="0.25">
      <c r="A6" t="s">
        <v>126</v>
      </c>
    </row>
    <row r="8" spans="1:1" x14ac:dyDescent="0.25">
      <c r="A8" t="s">
        <v>624</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3" spans="1:1" x14ac:dyDescent="0.25">
      <c r="A23" t="s">
        <v>140</v>
      </c>
    </row>
    <row r="25" spans="1:1" x14ac:dyDescent="0.25">
      <c r="A25" t="s">
        <v>625</v>
      </c>
    </row>
    <row r="29" spans="1:1" x14ac:dyDescent="0.25">
      <c r="A29" t="s">
        <v>166</v>
      </c>
    </row>
    <row r="31" spans="1:1" x14ac:dyDescent="0.25">
      <c r="A31" t="s">
        <v>167</v>
      </c>
    </row>
    <row r="33" spans="1:1" x14ac:dyDescent="0.25">
      <c r="A33" t="s">
        <v>168</v>
      </c>
    </row>
    <row r="35" spans="1:1" x14ac:dyDescent="0.25">
      <c r="A35" t="s">
        <v>126</v>
      </c>
    </row>
    <row r="36" spans="1:1" x14ac:dyDescent="0.25">
      <c r="A36" t="s">
        <v>626</v>
      </c>
    </row>
    <row r="37" spans="1:1" x14ac:dyDescent="0.25">
      <c r="A37" t="s">
        <v>141</v>
      </c>
    </row>
    <row r="38" spans="1:1" x14ac:dyDescent="0.25">
      <c r="A38" t="s">
        <v>627</v>
      </c>
    </row>
    <row r="39" spans="1:1" x14ac:dyDescent="0.25">
      <c r="A39" t="s">
        <v>169</v>
      </c>
    </row>
    <row r="40" spans="1:1" x14ac:dyDescent="0.25">
      <c r="A40" t="s">
        <v>142</v>
      </c>
    </row>
    <row r="41" spans="1:1" x14ac:dyDescent="0.25">
      <c r="A41" t="s">
        <v>143</v>
      </c>
    </row>
    <row r="43" spans="1:1" x14ac:dyDescent="0.25">
      <c r="A43" t="s">
        <v>144</v>
      </c>
    </row>
    <row r="44" spans="1:1" x14ac:dyDescent="0.25">
      <c r="A44" t="s">
        <v>145</v>
      </c>
    </row>
    <row r="45" spans="1:1" x14ac:dyDescent="0.25">
      <c r="A45" t="s">
        <v>146</v>
      </c>
    </row>
    <row r="46" spans="1:1" x14ac:dyDescent="0.25">
      <c r="A46" t="s">
        <v>147</v>
      </c>
    </row>
    <row r="47" spans="1:1" x14ac:dyDescent="0.25">
      <c r="A47" t="s">
        <v>148</v>
      </c>
    </row>
    <row r="48" spans="1:1" x14ac:dyDescent="0.25">
      <c r="A48" t="s">
        <v>149</v>
      </c>
    </row>
    <row r="49" spans="1:2" x14ac:dyDescent="0.25">
      <c r="A49" t="s">
        <v>150</v>
      </c>
    </row>
    <row r="50" spans="1:2" x14ac:dyDescent="0.25">
      <c r="A50" t="s">
        <v>151</v>
      </c>
    </row>
    <row r="51" spans="1:2" x14ac:dyDescent="0.25">
      <c r="A51" t="s">
        <v>152</v>
      </c>
    </row>
    <row r="52" spans="1:2" x14ac:dyDescent="0.25">
      <c r="A52" t="s">
        <v>153</v>
      </c>
    </row>
    <row r="53" spans="1:2" x14ac:dyDescent="0.25">
      <c r="A53" t="s">
        <v>154</v>
      </c>
    </row>
    <row r="54" spans="1:2" x14ac:dyDescent="0.25">
      <c r="A54" t="s">
        <v>155</v>
      </c>
    </row>
    <row r="55" spans="1:2" x14ac:dyDescent="0.25">
      <c r="A55" t="s">
        <v>628</v>
      </c>
    </row>
    <row r="56" spans="1:2" x14ac:dyDescent="0.25">
      <c r="A56" t="s">
        <v>157</v>
      </c>
    </row>
    <row r="57" spans="1:2" x14ac:dyDescent="0.25">
      <c r="A57" t="s">
        <v>158</v>
      </c>
    </row>
    <row r="58" spans="1:2" x14ac:dyDescent="0.25">
      <c r="A58" t="s">
        <v>159</v>
      </c>
    </row>
    <row r="59" spans="1:2" x14ac:dyDescent="0.25">
      <c r="A59" t="s">
        <v>160</v>
      </c>
    </row>
    <row r="60" spans="1:2" x14ac:dyDescent="0.25">
      <c r="A60" t="s">
        <v>161</v>
      </c>
    </row>
    <row r="61" spans="1:2" x14ac:dyDescent="0.25">
      <c r="A61" t="s">
        <v>162</v>
      </c>
    </row>
    <row r="63" spans="1:2" x14ac:dyDescent="0.25">
      <c r="A63" t="s">
        <v>163</v>
      </c>
    </row>
    <row r="64" spans="1:2" x14ac:dyDescent="0.25">
      <c r="B64" t="s">
        <v>164</v>
      </c>
    </row>
    <row r="67" spans="1:1" x14ac:dyDescent="0.25">
      <c r="A67" t="s">
        <v>165</v>
      </c>
    </row>
    <row r="70" spans="1:1" x14ac:dyDescent="0.25">
      <c r="A70" t="s">
        <v>629</v>
      </c>
    </row>
    <row r="71" spans="1:1" x14ac:dyDescent="0.25">
      <c r="A71" t="s">
        <v>630</v>
      </c>
    </row>
    <row r="72" spans="1:1" x14ac:dyDescent="0.25">
      <c r="A72" t="s">
        <v>631</v>
      </c>
    </row>
    <row r="73" spans="1:1" x14ac:dyDescent="0.25">
      <c r="A73" t="s">
        <v>165</v>
      </c>
    </row>
    <row r="75" spans="1:1" x14ac:dyDescent="0.25">
      <c r="A75" t="s">
        <v>632</v>
      </c>
    </row>
    <row r="76" spans="1:1" x14ac:dyDescent="0.25">
      <c r="A76" t="s">
        <v>630</v>
      </c>
    </row>
    <row r="77" spans="1:1" x14ac:dyDescent="0.25">
      <c r="A77" t="s">
        <v>633</v>
      </c>
    </row>
    <row r="78" spans="1:1" x14ac:dyDescent="0.25">
      <c r="A78" t="s">
        <v>165</v>
      </c>
    </row>
    <row r="80" spans="1:1" x14ac:dyDescent="0.25">
      <c r="A80" t="s">
        <v>170</v>
      </c>
    </row>
    <row r="81" spans="1:6" x14ac:dyDescent="0.25">
      <c r="A81" t="s">
        <v>634</v>
      </c>
    </row>
    <row r="82" spans="1:6" x14ac:dyDescent="0.25">
      <c r="A82" t="s">
        <v>165</v>
      </c>
    </row>
    <row r="84" spans="1:6" x14ac:dyDescent="0.25">
      <c r="A84" t="s">
        <v>172</v>
      </c>
    </row>
    <row r="85" spans="1:6" x14ac:dyDescent="0.25">
      <c r="A85" t="s">
        <v>635</v>
      </c>
    </row>
    <row r="86" spans="1:6" x14ac:dyDescent="0.25">
      <c r="A86" t="s">
        <v>636</v>
      </c>
    </row>
    <row r="87" spans="1:6" x14ac:dyDescent="0.25">
      <c r="A87" t="s">
        <v>173</v>
      </c>
    </row>
    <row r="88" spans="1:6" x14ac:dyDescent="0.25">
      <c r="A88" t="s">
        <v>637</v>
      </c>
    </row>
    <row r="89" spans="1:6" x14ac:dyDescent="0.25">
      <c r="A89" t="s">
        <v>174</v>
      </c>
    </row>
    <row r="90" spans="1:6" x14ac:dyDescent="0.25">
      <c r="A90" t="s">
        <v>174</v>
      </c>
    </row>
    <row r="91" spans="1:6" x14ac:dyDescent="0.25">
      <c r="A91" t="s">
        <v>638</v>
      </c>
    </row>
    <row r="92" spans="1:6" x14ac:dyDescent="0.25">
      <c r="A92" t="s">
        <v>639</v>
      </c>
    </row>
    <row r="93" spans="1:6" x14ac:dyDescent="0.25">
      <c r="A93" t="s">
        <v>640</v>
      </c>
    </row>
    <row r="94" spans="1:6" x14ac:dyDescent="0.25">
      <c r="C94" t="s">
        <v>641</v>
      </c>
      <c r="F94">
        <v>3</v>
      </c>
    </row>
    <row r="95" spans="1:6" x14ac:dyDescent="0.25">
      <c r="C95" t="s">
        <v>642</v>
      </c>
    </row>
    <row r="96" spans="1:6" x14ac:dyDescent="0.25">
      <c r="C96" t="s">
        <v>643</v>
      </c>
    </row>
    <row r="97" spans="1:3" x14ac:dyDescent="0.25">
      <c r="C97" t="s">
        <v>644</v>
      </c>
    </row>
    <row r="98" spans="1:3" x14ac:dyDescent="0.25">
      <c r="C98" t="s">
        <v>645</v>
      </c>
    </row>
    <row r="99" spans="1:3" x14ac:dyDescent="0.25">
      <c r="C99" t="s">
        <v>646</v>
      </c>
    </row>
    <row r="100" spans="1:3" x14ac:dyDescent="0.25">
      <c r="C100" t="s">
        <v>647</v>
      </c>
    </row>
    <row r="101" spans="1:3" x14ac:dyDescent="0.25">
      <c r="A101" t="s">
        <v>648</v>
      </c>
    </row>
    <row r="103" spans="1:3" x14ac:dyDescent="0.25">
      <c r="A103" t="s">
        <v>649</v>
      </c>
    </row>
    <row r="104" spans="1:3" x14ac:dyDescent="0.25">
      <c r="A104" t="s">
        <v>175</v>
      </c>
    </row>
    <row r="105" spans="1:3" x14ac:dyDescent="0.25">
      <c r="A105" t="s">
        <v>650</v>
      </c>
    </row>
    <row r="106" spans="1:3" x14ac:dyDescent="0.25">
      <c r="A106" t="s">
        <v>176</v>
      </c>
    </row>
    <row r="107" spans="1:3" x14ac:dyDescent="0.25">
      <c r="A107" t="s">
        <v>651</v>
      </c>
    </row>
    <row r="108" spans="1:3" x14ac:dyDescent="0.25">
      <c r="B108" t="s">
        <v>652</v>
      </c>
    </row>
    <row r="109" spans="1:3" x14ac:dyDescent="0.25">
      <c r="B109" t="s">
        <v>653</v>
      </c>
    </row>
    <row r="110" spans="1:3" x14ac:dyDescent="0.25">
      <c r="B110" t="s">
        <v>654</v>
      </c>
    </row>
    <row r="111" spans="1:3" x14ac:dyDescent="0.25">
      <c r="B111" t="s">
        <v>187</v>
      </c>
    </row>
    <row r="113" spans="1:5" x14ac:dyDescent="0.25">
      <c r="A113" t="s">
        <v>655</v>
      </c>
    </row>
    <row r="114" spans="1:5" x14ac:dyDescent="0.25">
      <c r="A114" t="s">
        <v>656</v>
      </c>
    </row>
    <row r="115" spans="1:5" x14ac:dyDescent="0.25">
      <c r="A115" t="s">
        <v>657</v>
      </c>
    </row>
    <row r="116" spans="1:5" x14ac:dyDescent="0.25">
      <c r="A116" t="s">
        <v>658</v>
      </c>
    </row>
    <row r="117" spans="1:5" x14ac:dyDescent="0.25">
      <c r="A117" t="s">
        <v>659</v>
      </c>
    </row>
    <row r="118" spans="1:5" x14ac:dyDescent="0.25">
      <c r="B118" t="s">
        <v>660</v>
      </c>
    </row>
    <row r="119" spans="1:5" x14ac:dyDescent="0.25">
      <c r="C119" t="s">
        <v>661</v>
      </c>
    </row>
    <row r="120" spans="1:5" x14ac:dyDescent="0.25">
      <c r="C120" t="s">
        <v>662</v>
      </c>
    </row>
    <row r="121" spans="1:5" x14ac:dyDescent="0.25">
      <c r="B121" t="s">
        <v>235</v>
      </c>
    </row>
    <row r="124" spans="1:5" x14ac:dyDescent="0.25">
      <c r="C124" t="s">
        <v>178</v>
      </c>
    </row>
    <row r="125" spans="1:5" x14ac:dyDescent="0.25">
      <c r="A125" t="s">
        <v>179</v>
      </c>
    </row>
    <row r="126" spans="1:5" x14ac:dyDescent="0.25">
      <c r="D126" t="s">
        <v>180</v>
      </c>
    </row>
    <row r="127" spans="1:5" x14ac:dyDescent="0.25">
      <c r="E127" t="s">
        <v>181</v>
      </c>
    </row>
    <row r="128" spans="1:5" x14ac:dyDescent="0.25">
      <c r="E128" t="s">
        <v>663</v>
      </c>
    </row>
    <row r="129" spans="1:6" x14ac:dyDescent="0.25">
      <c r="E129" t="s">
        <v>182</v>
      </c>
    </row>
    <row r="130" spans="1:6" x14ac:dyDescent="0.25">
      <c r="A130" t="s">
        <v>664</v>
      </c>
    </row>
    <row r="131" spans="1:6" x14ac:dyDescent="0.25">
      <c r="A131" t="s">
        <v>665</v>
      </c>
    </row>
    <row r="132" spans="1:6" x14ac:dyDescent="0.25">
      <c r="E132" t="s">
        <v>666</v>
      </c>
    </row>
    <row r="133" spans="1:6" x14ac:dyDescent="0.25">
      <c r="F133" t="s">
        <v>667</v>
      </c>
    </row>
    <row r="134" spans="1:6" x14ac:dyDescent="0.25">
      <c r="E134" t="s">
        <v>235</v>
      </c>
    </row>
    <row r="135" spans="1:6" x14ac:dyDescent="0.25">
      <c r="D135" t="s">
        <v>183</v>
      </c>
    </row>
    <row r="136" spans="1:6" x14ac:dyDescent="0.25">
      <c r="A136" t="s">
        <v>184</v>
      </c>
    </row>
    <row r="137" spans="1:6" x14ac:dyDescent="0.25">
      <c r="A137" t="s">
        <v>179</v>
      </c>
    </row>
    <row r="138" spans="1:6" x14ac:dyDescent="0.25">
      <c r="A138" t="s">
        <v>668</v>
      </c>
    </row>
    <row r="139" spans="1:6" x14ac:dyDescent="0.25">
      <c r="E139" t="s">
        <v>181</v>
      </c>
    </row>
    <row r="140" spans="1:6" x14ac:dyDescent="0.25">
      <c r="E140" t="s">
        <v>669</v>
      </c>
    </row>
    <row r="141" spans="1:6" x14ac:dyDescent="0.25">
      <c r="A141" t="s">
        <v>670</v>
      </c>
    </row>
    <row r="142" spans="1:6" x14ac:dyDescent="0.25">
      <c r="E142" t="s">
        <v>182</v>
      </c>
    </row>
    <row r="143" spans="1:6" x14ac:dyDescent="0.25">
      <c r="A143" t="s">
        <v>664</v>
      </c>
    </row>
    <row r="144" spans="1:6" x14ac:dyDescent="0.25">
      <c r="A144" t="s">
        <v>671</v>
      </c>
    </row>
    <row r="145" spans="1:6" x14ac:dyDescent="0.25">
      <c r="F145" t="s">
        <v>672</v>
      </c>
    </row>
    <row r="146" spans="1:6" x14ac:dyDescent="0.25">
      <c r="A146" t="s">
        <v>673</v>
      </c>
    </row>
    <row r="147" spans="1:6" x14ac:dyDescent="0.25">
      <c r="E147" t="s">
        <v>182</v>
      </c>
    </row>
    <row r="148" spans="1:6" x14ac:dyDescent="0.25">
      <c r="D148" t="s">
        <v>183</v>
      </c>
    </row>
    <row r="150" spans="1:6" x14ac:dyDescent="0.25">
      <c r="A150" t="s">
        <v>674</v>
      </c>
    </row>
    <row r="151" spans="1:6" x14ac:dyDescent="0.25">
      <c r="A151" t="s">
        <v>176</v>
      </c>
    </row>
    <row r="152" spans="1:6" x14ac:dyDescent="0.25">
      <c r="B152" t="s">
        <v>675</v>
      </c>
    </row>
    <row r="153" spans="1:6" x14ac:dyDescent="0.25">
      <c r="A153" t="s">
        <v>179</v>
      </c>
    </row>
    <row r="154" spans="1:6" x14ac:dyDescent="0.25">
      <c r="A154" t="s">
        <v>676</v>
      </c>
    </row>
    <row r="155" spans="1:6" x14ac:dyDescent="0.25">
      <c r="C155" t="s">
        <v>185</v>
      </c>
    </row>
    <row r="156" spans="1:6" x14ac:dyDescent="0.25">
      <c r="B156" t="s">
        <v>677</v>
      </c>
    </row>
    <row r="157" spans="1:6" x14ac:dyDescent="0.25">
      <c r="A157" t="s">
        <v>678</v>
      </c>
    </row>
    <row r="158" spans="1:6" x14ac:dyDescent="0.25">
      <c r="A158" t="s">
        <v>679</v>
      </c>
    </row>
    <row r="159" spans="1:6" x14ac:dyDescent="0.25">
      <c r="A159" t="s">
        <v>680</v>
      </c>
    </row>
    <row r="160" spans="1:6" x14ac:dyDescent="0.25">
      <c r="B160" t="s">
        <v>681</v>
      </c>
    </row>
    <row r="161" spans="1:2" x14ac:dyDescent="0.25">
      <c r="B161" t="s">
        <v>682</v>
      </c>
    </row>
    <row r="162" spans="1:2" x14ac:dyDescent="0.25">
      <c r="B162" t="s">
        <v>683</v>
      </c>
    </row>
    <row r="163" spans="1:2" x14ac:dyDescent="0.25">
      <c r="A163" t="s">
        <v>236</v>
      </c>
    </row>
    <row r="164" spans="1:2" x14ac:dyDescent="0.25">
      <c r="A164" t="s">
        <v>165</v>
      </c>
    </row>
    <row r="166" spans="1:2" x14ac:dyDescent="0.25">
      <c r="A166" t="s">
        <v>629</v>
      </c>
    </row>
    <row r="167" spans="1:2" x14ac:dyDescent="0.25">
      <c r="A167" t="s">
        <v>188</v>
      </c>
    </row>
    <row r="168" spans="1:2" x14ac:dyDescent="0.25">
      <c r="A168" t="s">
        <v>684</v>
      </c>
    </row>
    <row r="169" spans="1:2" x14ac:dyDescent="0.25">
      <c r="A169" t="s">
        <v>165</v>
      </c>
    </row>
    <row r="171" spans="1:2" x14ac:dyDescent="0.25">
      <c r="A171" t="s">
        <v>632</v>
      </c>
    </row>
    <row r="172" spans="1:2" x14ac:dyDescent="0.25">
      <c r="A172" t="s">
        <v>188</v>
      </c>
    </row>
    <row r="173" spans="1:2" x14ac:dyDescent="0.25">
      <c r="A173" t="s">
        <v>633</v>
      </c>
    </row>
    <row r="174" spans="1:2" x14ac:dyDescent="0.25">
      <c r="A174" t="s">
        <v>165</v>
      </c>
    </row>
    <row r="176" spans="1:2" x14ac:dyDescent="0.25">
      <c r="A176" t="s">
        <v>685</v>
      </c>
    </row>
    <row r="177" spans="1:1" x14ac:dyDescent="0.25">
      <c r="A177" t="s">
        <v>686</v>
      </c>
    </row>
    <row r="178" spans="1:1" x14ac:dyDescent="0.25">
      <c r="A178" t="s">
        <v>165</v>
      </c>
    </row>
    <row r="181" spans="1:1" x14ac:dyDescent="0.25">
      <c r="A181" t="s">
        <v>189</v>
      </c>
    </row>
    <row r="183" spans="1:1" x14ac:dyDescent="0.25">
      <c r="A183" t="s">
        <v>190</v>
      </c>
    </row>
    <row r="185" spans="1:1" x14ac:dyDescent="0.25">
      <c r="A185" t="s">
        <v>191</v>
      </c>
    </row>
    <row r="186" spans="1:1" x14ac:dyDescent="0.25">
      <c r="A186" t="s">
        <v>192</v>
      </c>
    </row>
    <row r="187" spans="1:1" x14ac:dyDescent="0.25">
      <c r="A187" t="s">
        <v>193</v>
      </c>
    </row>
    <row r="188" spans="1:1" x14ac:dyDescent="0.25">
      <c r="A188" t="s">
        <v>194</v>
      </c>
    </row>
    <row r="189" spans="1:1" x14ac:dyDescent="0.25">
      <c r="A189" t="s">
        <v>195</v>
      </c>
    </row>
    <row r="190" spans="1:1" x14ac:dyDescent="0.25">
      <c r="A190" t="s">
        <v>196</v>
      </c>
    </row>
    <row r="191" spans="1:1" x14ac:dyDescent="0.25">
      <c r="A191" t="s">
        <v>197</v>
      </c>
    </row>
    <row r="192" spans="1:1" x14ac:dyDescent="0.25">
      <c r="A192" t="s">
        <v>198</v>
      </c>
    </row>
    <row r="193" spans="1:2" x14ac:dyDescent="0.25">
      <c r="A193" t="s">
        <v>199</v>
      </c>
    </row>
    <row r="194" spans="1:2" x14ac:dyDescent="0.25">
      <c r="A194" t="s">
        <v>200</v>
      </c>
    </row>
    <row r="195" spans="1:2" x14ac:dyDescent="0.25">
      <c r="A195" t="s">
        <v>201</v>
      </c>
    </row>
    <row r="196" spans="1:2" x14ac:dyDescent="0.25">
      <c r="A196" t="s">
        <v>202</v>
      </c>
    </row>
    <row r="197" spans="1:2" x14ac:dyDescent="0.25">
      <c r="A197" t="s">
        <v>203</v>
      </c>
    </row>
    <row r="198" spans="1:2" x14ac:dyDescent="0.25">
      <c r="A198" t="s">
        <v>204</v>
      </c>
    </row>
    <row r="199" spans="1:2" x14ac:dyDescent="0.25">
      <c r="A199" t="s">
        <v>205</v>
      </c>
    </row>
    <row r="200" spans="1:2" x14ac:dyDescent="0.25">
      <c r="A200" t="s">
        <v>206</v>
      </c>
    </row>
    <row r="201" spans="1:2" x14ac:dyDescent="0.25">
      <c r="A201" t="s">
        <v>207</v>
      </c>
    </row>
    <row r="202" spans="1:2" x14ac:dyDescent="0.25">
      <c r="A202" t="s">
        <v>208</v>
      </c>
    </row>
    <row r="203" spans="1:2" x14ac:dyDescent="0.25">
      <c r="A203" t="s">
        <v>209</v>
      </c>
    </row>
    <row r="205" spans="1:2" x14ac:dyDescent="0.25">
      <c r="A205" t="s">
        <v>210</v>
      </c>
    </row>
    <row r="206" spans="1:2" x14ac:dyDescent="0.25">
      <c r="B206" t="s">
        <v>211</v>
      </c>
    </row>
    <row r="208" spans="1:2" x14ac:dyDescent="0.25">
      <c r="A208" t="s">
        <v>165</v>
      </c>
    </row>
    <row r="209" spans="1:2" x14ac:dyDescent="0.25">
      <c r="A209" t="s">
        <v>212</v>
      </c>
    </row>
    <row r="210" spans="1:2" x14ac:dyDescent="0.25">
      <c r="A210" t="s">
        <v>213</v>
      </c>
    </row>
    <row r="211" spans="1:2" x14ac:dyDescent="0.25">
      <c r="A211" t="s">
        <v>165</v>
      </c>
    </row>
    <row r="213" spans="1:2" x14ac:dyDescent="0.25">
      <c r="A213" t="s">
        <v>214</v>
      </c>
    </row>
    <row r="214" spans="1:2" x14ac:dyDescent="0.25">
      <c r="A214" t="s">
        <v>215</v>
      </c>
    </row>
    <row r="215" spans="1:2" x14ac:dyDescent="0.25">
      <c r="A215" t="s">
        <v>216</v>
      </c>
    </row>
    <row r="216" spans="1:2" x14ac:dyDescent="0.25">
      <c r="B216" t="s">
        <v>687</v>
      </c>
    </row>
    <row r="217" spans="1:2" x14ac:dyDescent="0.25">
      <c r="A217" t="s">
        <v>165</v>
      </c>
    </row>
    <row r="219" spans="1:2" x14ac:dyDescent="0.25">
      <c r="A219" t="s">
        <v>217</v>
      </c>
    </row>
    <row r="220" spans="1:2" x14ac:dyDescent="0.25">
      <c r="A220" t="s">
        <v>218</v>
      </c>
    </row>
    <row r="221" spans="1:2" x14ac:dyDescent="0.25">
      <c r="A221" t="s">
        <v>219</v>
      </c>
    </row>
    <row r="222" spans="1:2" x14ac:dyDescent="0.25">
      <c r="A222" t="s">
        <v>688</v>
      </c>
    </row>
    <row r="223" spans="1:2" x14ac:dyDescent="0.25">
      <c r="B223" t="s">
        <v>220</v>
      </c>
    </row>
    <row r="224" spans="1:2" x14ac:dyDescent="0.25">
      <c r="B224" t="s">
        <v>221</v>
      </c>
    </row>
    <row r="225" spans="1:2" x14ac:dyDescent="0.25">
      <c r="B225" t="s">
        <v>222</v>
      </c>
    </row>
    <row r="226" spans="1:2" x14ac:dyDescent="0.25">
      <c r="B226" t="s">
        <v>223</v>
      </c>
    </row>
    <row r="228" spans="1:2" x14ac:dyDescent="0.25">
      <c r="A228" t="s">
        <v>224</v>
      </c>
    </row>
    <row r="229" spans="1:2" x14ac:dyDescent="0.25">
      <c r="A229" t="s">
        <v>225</v>
      </c>
    </row>
    <row r="230" spans="1:2" x14ac:dyDescent="0.25">
      <c r="A230" t="s">
        <v>165</v>
      </c>
    </row>
    <row r="232" spans="1:2" x14ac:dyDescent="0.25">
      <c r="A232" t="s">
        <v>226</v>
      </c>
    </row>
    <row r="233" spans="1:2" x14ac:dyDescent="0.25">
      <c r="A233" t="s">
        <v>232</v>
      </c>
    </row>
    <row r="234" spans="1:2" x14ac:dyDescent="0.25">
      <c r="A234" t="s">
        <v>227</v>
      </c>
    </row>
    <row r="235" spans="1:2" x14ac:dyDescent="0.25">
      <c r="A235" t="s">
        <v>228</v>
      </c>
    </row>
    <row r="236" spans="1:2" x14ac:dyDescent="0.25">
      <c r="A236" t="s">
        <v>229</v>
      </c>
    </row>
    <row r="237" spans="1:2" x14ac:dyDescent="0.25">
      <c r="A237" t="s">
        <v>689</v>
      </c>
    </row>
    <row r="238" spans="1:2" x14ac:dyDescent="0.25">
      <c r="A238" t="s">
        <v>230</v>
      </c>
    </row>
    <row r="239" spans="1:2" x14ac:dyDescent="0.25">
      <c r="A239" t="s">
        <v>165</v>
      </c>
    </row>
    <row r="241" spans="1:1" x14ac:dyDescent="0.25">
      <c r="A241" t="s">
        <v>233</v>
      </c>
    </row>
    <row r="242" spans="1:1" x14ac:dyDescent="0.25">
      <c r="A242" t="s">
        <v>234</v>
      </c>
    </row>
    <row r="243" spans="1:1" x14ac:dyDescent="0.25">
      <c r="A243" t="s">
        <v>165</v>
      </c>
    </row>
    <row r="245" spans="1:1" x14ac:dyDescent="0.25">
      <c r="A245" t="s">
        <v>237</v>
      </c>
    </row>
    <row r="246" spans="1:1" x14ac:dyDescent="0.25">
      <c r="A246" t="s">
        <v>238</v>
      </c>
    </row>
    <row r="247" spans="1:1" x14ac:dyDescent="0.25">
      <c r="A247" t="s">
        <v>239</v>
      </c>
    </row>
    <row r="248" spans="1:1" x14ac:dyDescent="0.25">
      <c r="A248" t="s">
        <v>240</v>
      </c>
    </row>
    <row r="249" spans="1:1" x14ac:dyDescent="0.25">
      <c r="A249" t="s">
        <v>165</v>
      </c>
    </row>
    <row r="251" spans="1:1" x14ac:dyDescent="0.25">
      <c r="A251" t="s">
        <v>241</v>
      </c>
    </row>
    <row r="252" spans="1:1" x14ac:dyDescent="0.25">
      <c r="A252" t="s">
        <v>242</v>
      </c>
    </row>
    <row r="253" spans="1:1" x14ac:dyDescent="0.25">
      <c r="A253" t="s">
        <v>165</v>
      </c>
    </row>
    <row r="255" spans="1:1" x14ac:dyDescent="0.25">
      <c r="A255" t="s">
        <v>690</v>
      </c>
    </row>
    <row r="256" spans="1:1" x14ac:dyDescent="0.25">
      <c r="A256" t="s">
        <v>691</v>
      </c>
    </row>
    <row r="257" spans="1:1" x14ac:dyDescent="0.25">
      <c r="A257" t="s">
        <v>243</v>
      </c>
    </row>
    <row r="258" spans="1:1" x14ac:dyDescent="0.25">
      <c r="A258" t="s">
        <v>242</v>
      </c>
    </row>
    <row r="259" spans="1:1" x14ac:dyDescent="0.25">
      <c r="A259" t="s">
        <v>244</v>
      </c>
    </row>
    <row r="260" spans="1:1" x14ac:dyDescent="0.25">
      <c r="A260" t="s">
        <v>165</v>
      </c>
    </row>
    <row r="262" spans="1:1" x14ac:dyDescent="0.25">
      <c r="A262" t="s">
        <v>692</v>
      </c>
    </row>
    <row r="263" spans="1:1" x14ac:dyDescent="0.25">
      <c r="A263" t="s">
        <v>245</v>
      </c>
    </row>
    <row r="264" spans="1:1" x14ac:dyDescent="0.25">
      <c r="A264" t="s">
        <v>165</v>
      </c>
    </row>
    <row r="266" spans="1:1" x14ac:dyDescent="0.25">
      <c r="A266" t="s">
        <v>693</v>
      </c>
    </row>
    <row r="267" spans="1:1" x14ac:dyDescent="0.25">
      <c r="A267" t="s">
        <v>694</v>
      </c>
    </row>
    <row r="269" spans="1:1" x14ac:dyDescent="0.25">
      <c r="A269" t="s">
        <v>695</v>
      </c>
    </row>
    <row r="270" spans="1:1" x14ac:dyDescent="0.25">
      <c r="A270" t="s">
        <v>696</v>
      </c>
    </row>
    <row r="272" spans="1:1" x14ac:dyDescent="0.25">
      <c r="A272" t="s">
        <v>697</v>
      </c>
    </row>
    <row r="273" spans="1:2" x14ac:dyDescent="0.25">
      <c r="A273" t="s">
        <v>698</v>
      </c>
    </row>
    <row r="274" spans="1:2" x14ac:dyDescent="0.25">
      <c r="A274" t="s">
        <v>699</v>
      </c>
    </row>
    <row r="275" spans="1:2" x14ac:dyDescent="0.25">
      <c r="A275" t="s">
        <v>700</v>
      </c>
    </row>
    <row r="276" spans="1:2" x14ac:dyDescent="0.25">
      <c r="B276" t="s">
        <v>251</v>
      </c>
    </row>
    <row r="277" spans="1:2" x14ac:dyDescent="0.25">
      <c r="B277" t="s">
        <v>183</v>
      </c>
    </row>
    <row r="278" spans="1:2" x14ac:dyDescent="0.25">
      <c r="A278" t="s">
        <v>701</v>
      </c>
    </row>
    <row r="279" spans="1:2" x14ac:dyDescent="0.25">
      <c r="A279" t="s">
        <v>186</v>
      </c>
    </row>
    <row r="280" spans="1:2" x14ac:dyDescent="0.25">
      <c r="B280" t="s">
        <v>702</v>
      </c>
    </row>
    <row r="281" spans="1:2" x14ac:dyDescent="0.25">
      <c r="B281" t="s">
        <v>703</v>
      </c>
    </row>
    <row r="282" spans="1:2" x14ac:dyDescent="0.25">
      <c r="B282" t="s">
        <v>183</v>
      </c>
    </row>
    <row r="284" spans="1:2" x14ac:dyDescent="0.25">
      <c r="A284" t="s">
        <v>165</v>
      </c>
    </row>
    <row r="286" spans="1:2" x14ac:dyDescent="0.25">
      <c r="A286" t="s">
        <v>629</v>
      </c>
    </row>
    <row r="287" spans="1:2" x14ac:dyDescent="0.25">
      <c r="A287" t="s">
        <v>704</v>
      </c>
    </row>
    <row r="288" spans="1:2" x14ac:dyDescent="0.25">
      <c r="A288" t="s">
        <v>631</v>
      </c>
    </row>
    <row r="289" spans="1:2" x14ac:dyDescent="0.25">
      <c r="A289" t="s">
        <v>165</v>
      </c>
    </row>
    <row r="291" spans="1:2" x14ac:dyDescent="0.25">
      <c r="A291" t="s">
        <v>632</v>
      </c>
    </row>
    <row r="292" spans="1:2" x14ac:dyDescent="0.25">
      <c r="A292" t="s">
        <v>704</v>
      </c>
    </row>
    <row r="293" spans="1:2" x14ac:dyDescent="0.25">
      <c r="A293" t="s">
        <v>633</v>
      </c>
    </row>
    <row r="294" spans="1:2" x14ac:dyDescent="0.25">
      <c r="A294" t="s">
        <v>165</v>
      </c>
    </row>
    <row r="296" spans="1:2" x14ac:dyDescent="0.25">
      <c r="A296" t="s">
        <v>246</v>
      </c>
    </row>
    <row r="297" spans="1:2" x14ac:dyDescent="0.25">
      <c r="A297" t="s">
        <v>705</v>
      </c>
    </row>
    <row r="298" spans="1:2" x14ac:dyDescent="0.25">
      <c r="A298" t="s">
        <v>706</v>
      </c>
    </row>
    <row r="299" spans="1:2" x14ac:dyDescent="0.25">
      <c r="A299" t="s">
        <v>707</v>
      </c>
    </row>
    <row r="300" spans="1:2" x14ac:dyDescent="0.25">
      <c r="B300" t="s">
        <v>97</v>
      </c>
    </row>
    <row r="301" spans="1:2" x14ac:dyDescent="0.25">
      <c r="A301" t="s">
        <v>248</v>
      </c>
    </row>
    <row r="302" spans="1:2" x14ac:dyDescent="0.25">
      <c r="A302" t="s">
        <v>708</v>
      </c>
    </row>
    <row r="303" spans="1:2" x14ac:dyDescent="0.25">
      <c r="A303" t="s">
        <v>174</v>
      </c>
    </row>
    <row r="304" spans="1:2" x14ac:dyDescent="0.25">
      <c r="A304" t="s">
        <v>249</v>
      </c>
    </row>
    <row r="305" spans="1:3" x14ac:dyDescent="0.25">
      <c r="A305" t="s">
        <v>250</v>
      </c>
    </row>
    <row r="307" spans="1:3" x14ac:dyDescent="0.25">
      <c r="A307" t="s">
        <v>709</v>
      </c>
    </row>
    <row r="308" spans="1:3" x14ac:dyDescent="0.25">
      <c r="A308" t="s">
        <v>710</v>
      </c>
    </row>
    <row r="309" spans="1:3" x14ac:dyDescent="0.25">
      <c r="A309" t="s">
        <v>711</v>
      </c>
    </row>
    <row r="310" spans="1:3" x14ac:dyDescent="0.25">
      <c r="A310" t="s">
        <v>712</v>
      </c>
    </row>
    <row r="311" spans="1:3" x14ac:dyDescent="0.25">
      <c r="A311" t="s">
        <v>251</v>
      </c>
      <c r="B311" t="s">
        <v>713</v>
      </c>
    </row>
    <row r="312" spans="1:3" x14ac:dyDescent="0.25">
      <c r="C312" t="s">
        <v>714</v>
      </c>
    </row>
    <row r="313" spans="1:3" x14ac:dyDescent="0.25">
      <c r="A313" t="s">
        <v>715</v>
      </c>
    </row>
    <row r="314" spans="1:3" x14ac:dyDescent="0.25">
      <c r="A314" t="s">
        <v>177</v>
      </c>
      <c r="B314" t="s">
        <v>716</v>
      </c>
    </row>
    <row r="315" spans="1:3" x14ac:dyDescent="0.25">
      <c r="A315" t="s">
        <v>253</v>
      </c>
    </row>
    <row r="317" spans="1:3" x14ac:dyDescent="0.25">
      <c r="A317" t="s">
        <v>254</v>
      </c>
    </row>
    <row r="319" spans="1:3" x14ac:dyDescent="0.25">
      <c r="A319" t="s">
        <v>255</v>
      </c>
    </row>
    <row r="321" spans="1:1" x14ac:dyDescent="0.25">
      <c r="A321" t="s">
        <v>256</v>
      </c>
    </row>
    <row r="322" spans="1:1" x14ac:dyDescent="0.25">
      <c r="A322" t="s">
        <v>257</v>
      </c>
    </row>
    <row r="323" spans="1:1" x14ac:dyDescent="0.25">
      <c r="A323" t="s">
        <v>258</v>
      </c>
    </row>
    <row r="324" spans="1:1" x14ac:dyDescent="0.25">
      <c r="A324" t="s">
        <v>259</v>
      </c>
    </row>
    <row r="325" spans="1:1" x14ac:dyDescent="0.25">
      <c r="A325" t="s">
        <v>717</v>
      </c>
    </row>
    <row r="326" spans="1:1" x14ac:dyDescent="0.25">
      <c r="A326" t="s">
        <v>718</v>
      </c>
    </row>
    <row r="327" spans="1:1" x14ac:dyDescent="0.25">
      <c r="A327" t="s">
        <v>719</v>
      </c>
    </row>
    <row r="328" spans="1:1" x14ac:dyDescent="0.25">
      <c r="A328" t="s">
        <v>720</v>
      </c>
    </row>
    <row r="329" spans="1:1" x14ac:dyDescent="0.25">
      <c r="A329" t="s">
        <v>721</v>
      </c>
    </row>
    <row r="330" spans="1:1" x14ac:dyDescent="0.25">
      <c r="A330" t="s">
        <v>722</v>
      </c>
    </row>
    <row r="331" spans="1:1" x14ac:dyDescent="0.25">
      <c r="A331" t="s">
        <v>723</v>
      </c>
    </row>
    <row r="332" spans="1:1" x14ac:dyDescent="0.25">
      <c r="A332" t="s">
        <v>724</v>
      </c>
    </row>
    <row r="333" spans="1:1" x14ac:dyDescent="0.25">
      <c r="A333" t="s">
        <v>725</v>
      </c>
    </row>
    <row r="334" spans="1:1" x14ac:dyDescent="0.25">
      <c r="A334" t="s">
        <v>726</v>
      </c>
    </row>
    <row r="336" spans="1:1" x14ac:dyDescent="0.25">
      <c r="A336" t="s">
        <v>126</v>
      </c>
    </row>
    <row r="338" spans="1:2" x14ac:dyDescent="0.25">
      <c r="A338" t="s">
        <v>165</v>
      </c>
    </row>
    <row r="339" spans="1:2" x14ac:dyDescent="0.25">
      <c r="A339" t="s">
        <v>262</v>
      </c>
    </row>
    <row r="342" spans="1:2" x14ac:dyDescent="0.25">
      <c r="A342" t="s">
        <v>123</v>
      </c>
    </row>
    <row r="343" spans="1:2" x14ac:dyDescent="0.25">
      <c r="A343" t="s">
        <v>124</v>
      </c>
    </row>
    <row r="344" spans="1:2" x14ac:dyDescent="0.25">
      <c r="A344" t="s">
        <v>727</v>
      </c>
    </row>
    <row r="345" spans="1:2" x14ac:dyDescent="0.25">
      <c r="A345" t="s">
        <v>126</v>
      </c>
    </row>
    <row r="347" spans="1:2" x14ac:dyDescent="0.25">
      <c r="A347" t="s">
        <v>728</v>
      </c>
      <c r="B347" t="s">
        <v>263</v>
      </c>
    </row>
    <row r="348" spans="1:2" x14ac:dyDescent="0.25">
      <c r="A348" t="s">
        <v>264</v>
      </c>
    </row>
    <row r="349" spans="1:2" x14ac:dyDescent="0.25">
      <c r="A349" t="s">
        <v>265</v>
      </c>
    </row>
    <row r="351" spans="1:2" x14ac:dyDescent="0.25">
      <c r="A351" t="s">
        <v>266</v>
      </c>
    </row>
    <row r="352" spans="1:2" x14ac:dyDescent="0.25">
      <c r="A352" t="s">
        <v>267</v>
      </c>
    </row>
    <row r="353" spans="1:2" x14ac:dyDescent="0.25">
      <c r="A353" t="s">
        <v>268</v>
      </c>
    </row>
    <row r="354" spans="1:2" x14ac:dyDescent="0.25">
      <c r="A354" t="s">
        <v>269</v>
      </c>
    </row>
    <row r="357" spans="1:2" x14ac:dyDescent="0.25">
      <c r="A357" t="s">
        <v>270</v>
      </c>
    </row>
    <row r="358" spans="1:2" x14ac:dyDescent="0.25">
      <c r="A358" t="s">
        <v>271</v>
      </c>
    </row>
    <row r="359" spans="1:2" x14ac:dyDescent="0.25">
      <c r="A359" t="s">
        <v>272</v>
      </c>
    </row>
    <row r="360" spans="1:2" x14ac:dyDescent="0.25">
      <c r="A360" t="s">
        <v>273</v>
      </c>
    </row>
    <row r="362" spans="1:2" x14ac:dyDescent="0.25">
      <c r="A362" t="s">
        <v>274</v>
      </c>
    </row>
    <row r="363" spans="1:2" x14ac:dyDescent="0.25">
      <c r="A363" t="s">
        <v>275</v>
      </c>
    </row>
    <row r="364" spans="1:2" x14ac:dyDescent="0.25">
      <c r="A364" t="s">
        <v>276</v>
      </c>
    </row>
    <row r="365" spans="1:2" x14ac:dyDescent="0.25">
      <c r="A365" t="s">
        <v>729</v>
      </c>
    </row>
    <row r="367" spans="1:2" x14ac:dyDescent="0.25">
      <c r="B367" t="s">
        <v>277</v>
      </c>
    </row>
    <row r="368" spans="1:2" x14ac:dyDescent="0.25">
      <c r="A368" t="s">
        <v>278</v>
      </c>
    </row>
    <row r="369" spans="1:1" x14ac:dyDescent="0.25">
      <c r="A369" t="s">
        <v>279</v>
      </c>
    </row>
    <row r="370" spans="1:1" x14ac:dyDescent="0.25">
      <c r="A370" t="s">
        <v>280</v>
      </c>
    </row>
    <row r="371" spans="1:1" x14ac:dyDescent="0.25">
      <c r="A371" t="s">
        <v>281</v>
      </c>
    </row>
    <row r="372" spans="1:1" x14ac:dyDescent="0.25">
      <c r="A372" t="s">
        <v>282</v>
      </c>
    </row>
    <row r="373" spans="1:1" x14ac:dyDescent="0.25">
      <c r="A373" t="s">
        <v>283</v>
      </c>
    </row>
    <row r="374" spans="1:1" x14ac:dyDescent="0.25">
      <c r="A374" t="s">
        <v>284</v>
      </c>
    </row>
    <row r="375" spans="1:1" x14ac:dyDescent="0.25">
      <c r="A375" t="s">
        <v>285</v>
      </c>
    </row>
    <row r="376" spans="1:1" x14ac:dyDescent="0.25">
      <c r="A376" t="s">
        <v>286</v>
      </c>
    </row>
    <row r="377" spans="1:1" x14ac:dyDescent="0.25">
      <c r="A377" t="s">
        <v>287</v>
      </c>
    </row>
    <row r="378" spans="1:1" x14ac:dyDescent="0.25">
      <c r="A378" t="s">
        <v>288</v>
      </c>
    </row>
    <row r="379" spans="1:1" x14ac:dyDescent="0.25">
      <c r="A379" t="s">
        <v>289</v>
      </c>
    </row>
    <row r="380" spans="1:1" x14ac:dyDescent="0.25">
      <c r="A380" t="s">
        <v>290</v>
      </c>
    </row>
    <row r="381" spans="1:1" x14ac:dyDescent="0.25">
      <c r="A381" t="s">
        <v>291</v>
      </c>
    </row>
    <row r="382" spans="1:1" x14ac:dyDescent="0.25">
      <c r="A382" t="s">
        <v>292</v>
      </c>
    </row>
    <row r="383" spans="1:1" x14ac:dyDescent="0.25">
      <c r="A383" t="s">
        <v>293</v>
      </c>
    </row>
    <row r="384" spans="1:1" x14ac:dyDescent="0.25">
      <c r="A384" t="s">
        <v>730</v>
      </c>
    </row>
    <row r="385" spans="1:2" x14ac:dyDescent="0.25">
      <c r="A385" t="s">
        <v>294</v>
      </c>
    </row>
    <row r="386" spans="1:2" x14ac:dyDescent="0.25">
      <c r="A386" t="s">
        <v>295</v>
      </c>
    </row>
    <row r="388" spans="1:2" x14ac:dyDescent="0.25">
      <c r="B388" t="s">
        <v>296</v>
      </c>
    </row>
    <row r="389" spans="1:2" x14ac:dyDescent="0.25">
      <c r="A389" t="s">
        <v>297</v>
      </c>
    </row>
    <row r="390" spans="1:2" x14ac:dyDescent="0.25">
      <c r="A390" t="s">
        <v>165</v>
      </c>
    </row>
    <row r="392" spans="1:2" x14ac:dyDescent="0.25">
      <c r="A392" t="s">
        <v>298</v>
      </c>
    </row>
    <row r="393" spans="1:2" x14ac:dyDescent="0.25">
      <c r="A393" t="s">
        <v>299</v>
      </c>
    </row>
    <row r="394" spans="1:2" x14ac:dyDescent="0.25">
      <c r="A394" t="s">
        <v>165</v>
      </c>
    </row>
    <row r="397" spans="1:2" x14ac:dyDescent="0.25">
      <c r="A397" t="s">
        <v>300</v>
      </c>
    </row>
    <row r="398" spans="1:2" x14ac:dyDescent="0.25">
      <c r="A398" t="s">
        <v>301</v>
      </c>
    </row>
    <row r="399" spans="1:2" x14ac:dyDescent="0.25">
      <c r="A399" t="s">
        <v>302</v>
      </c>
    </row>
    <row r="400" spans="1:2" x14ac:dyDescent="0.25">
      <c r="A400" t="s">
        <v>303</v>
      </c>
    </row>
    <row r="401" spans="1:1" x14ac:dyDescent="0.25">
      <c r="A401" t="s">
        <v>144</v>
      </c>
    </row>
    <row r="402" spans="1:1" x14ac:dyDescent="0.25">
      <c r="A402" t="s">
        <v>145</v>
      </c>
    </row>
    <row r="403" spans="1:1" x14ac:dyDescent="0.25">
      <c r="A403" t="s">
        <v>146</v>
      </c>
    </row>
    <row r="404" spans="1:1" x14ac:dyDescent="0.25">
      <c r="A404" t="s">
        <v>147</v>
      </c>
    </row>
    <row r="405" spans="1:1" x14ac:dyDescent="0.25">
      <c r="A405" t="s">
        <v>148</v>
      </c>
    </row>
    <row r="406" spans="1:1" x14ac:dyDescent="0.25">
      <c r="A406" t="s">
        <v>149</v>
      </c>
    </row>
    <row r="407" spans="1:1" x14ac:dyDescent="0.25">
      <c r="A407" t="s">
        <v>150</v>
      </c>
    </row>
    <row r="408" spans="1:1" x14ac:dyDescent="0.25">
      <c r="A408" t="s">
        <v>151</v>
      </c>
    </row>
    <row r="409" spans="1:1" x14ac:dyDescent="0.25">
      <c r="A409" t="s">
        <v>152</v>
      </c>
    </row>
    <row r="410" spans="1:1" x14ac:dyDescent="0.25">
      <c r="A410" t="s">
        <v>153</v>
      </c>
    </row>
    <row r="411" spans="1:1" x14ac:dyDescent="0.25">
      <c r="A411" t="s">
        <v>154</v>
      </c>
    </row>
    <row r="412" spans="1:1" x14ac:dyDescent="0.25">
      <c r="A412" t="s">
        <v>155</v>
      </c>
    </row>
    <row r="413" spans="1:1" x14ac:dyDescent="0.25">
      <c r="A413" t="s">
        <v>156</v>
      </c>
    </row>
    <row r="414" spans="1:1" x14ac:dyDescent="0.25">
      <c r="A414" t="s">
        <v>157</v>
      </c>
    </row>
    <row r="415" spans="1:1" x14ac:dyDescent="0.25">
      <c r="A415" t="s">
        <v>158</v>
      </c>
    </row>
    <row r="416" spans="1:1" x14ac:dyDescent="0.25">
      <c r="A416" t="s">
        <v>159</v>
      </c>
    </row>
    <row r="417" spans="1:1" x14ac:dyDescent="0.25">
      <c r="A417" t="s">
        <v>304</v>
      </c>
    </row>
    <row r="418" spans="1:1" x14ac:dyDescent="0.25">
      <c r="A418" t="s">
        <v>305</v>
      </c>
    </row>
    <row r="419" spans="1:1" x14ac:dyDescent="0.25">
      <c r="A419" t="s">
        <v>162</v>
      </c>
    </row>
    <row r="421" spans="1:1" x14ac:dyDescent="0.25">
      <c r="A421" t="s">
        <v>163</v>
      </c>
    </row>
    <row r="422" spans="1:1" x14ac:dyDescent="0.25">
      <c r="A422" t="s">
        <v>306</v>
      </c>
    </row>
    <row r="424" spans="1:1" x14ac:dyDescent="0.25">
      <c r="A424" t="s">
        <v>307</v>
      </c>
    </row>
    <row r="425" spans="1:1" x14ac:dyDescent="0.25">
      <c r="A425" t="s">
        <v>308</v>
      </c>
    </row>
    <row r="427" spans="1:1" x14ac:dyDescent="0.25">
      <c r="A427" t="s">
        <v>165</v>
      </c>
    </row>
    <row r="429" spans="1:1" x14ac:dyDescent="0.25">
      <c r="A429" t="s">
        <v>309</v>
      </c>
    </row>
    <row r="430" spans="1:1" x14ac:dyDescent="0.25">
      <c r="A430" t="s">
        <v>171</v>
      </c>
    </row>
    <row r="431" spans="1:1" x14ac:dyDescent="0.25">
      <c r="A431" t="s">
        <v>165</v>
      </c>
    </row>
    <row r="433" spans="1:1" x14ac:dyDescent="0.25">
      <c r="A433" t="s">
        <v>310</v>
      </c>
    </row>
    <row r="434" spans="1:1" x14ac:dyDescent="0.25">
      <c r="A434" t="s">
        <v>311</v>
      </c>
    </row>
    <row r="435" spans="1:1" x14ac:dyDescent="0.25">
      <c r="A435" t="s">
        <v>312</v>
      </c>
    </row>
    <row r="436" spans="1:1" x14ac:dyDescent="0.25">
      <c r="A436" t="s">
        <v>313</v>
      </c>
    </row>
    <row r="437" spans="1:1" x14ac:dyDescent="0.25">
      <c r="A437" t="s">
        <v>314</v>
      </c>
    </row>
    <row r="438" spans="1:1" x14ac:dyDescent="0.25">
      <c r="A438" t="s">
        <v>165</v>
      </c>
    </row>
    <row r="440" spans="1:1" x14ac:dyDescent="0.25">
      <c r="A440" t="s">
        <v>315</v>
      </c>
    </row>
    <row r="441" spans="1:1" x14ac:dyDescent="0.25">
      <c r="A441" t="s">
        <v>316</v>
      </c>
    </row>
    <row r="442" spans="1:1" x14ac:dyDescent="0.25">
      <c r="A442" t="s">
        <v>165</v>
      </c>
    </row>
    <row r="444" spans="1:1" x14ac:dyDescent="0.25">
      <c r="A444" t="s">
        <v>317</v>
      </c>
    </row>
    <row r="445" spans="1:1" x14ac:dyDescent="0.25">
      <c r="A445" t="s">
        <v>318</v>
      </c>
    </row>
    <row r="446" spans="1:1" x14ac:dyDescent="0.25">
      <c r="A446" t="s">
        <v>165</v>
      </c>
    </row>
    <row r="448" spans="1:1" x14ac:dyDescent="0.25">
      <c r="A448" t="s">
        <v>319</v>
      </c>
    </row>
    <row r="449" spans="1:5" x14ac:dyDescent="0.25">
      <c r="A449" t="s">
        <v>318</v>
      </c>
    </row>
    <row r="450" spans="1:5" x14ac:dyDescent="0.25">
      <c r="A450" t="s">
        <v>165</v>
      </c>
    </row>
    <row r="452" spans="1:5" x14ac:dyDescent="0.25">
      <c r="A452" t="s">
        <v>320</v>
      </c>
    </row>
    <row r="453" spans="1:5" x14ac:dyDescent="0.25">
      <c r="A453" t="s">
        <v>321</v>
      </c>
    </row>
    <row r="454" spans="1:5" x14ac:dyDescent="0.25">
      <c r="A454" t="s">
        <v>322</v>
      </c>
    </row>
    <row r="455" spans="1:5" x14ac:dyDescent="0.25">
      <c r="B455" t="s">
        <v>323</v>
      </c>
    </row>
    <row r="456" spans="1:5" x14ac:dyDescent="0.25">
      <c r="B456" t="s">
        <v>222</v>
      </c>
    </row>
    <row r="457" spans="1:5" x14ac:dyDescent="0.25">
      <c r="A457" t="s">
        <v>165</v>
      </c>
    </row>
    <row r="462" spans="1:5" x14ac:dyDescent="0.25">
      <c r="A462" t="s">
        <v>77</v>
      </c>
    </row>
    <row r="463" spans="1:5" x14ac:dyDescent="0.25">
      <c r="A463" t="s">
        <v>324</v>
      </c>
    </row>
    <row r="464" spans="1:5" x14ac:dyDescent="0.25">
      <c r="D464">
        <v>1</v>
      </c>
      <c r="E464" t="s">
        <v>325</v>
      </c>
    </row>
    <row r="465" spans="1:4" x14ac:dyDescent="0.25">
      <c r="D465" t="s">
        <v>326</v>
      </c>
    </row>
    <row r="466" spans="1:4" x14ac:dyDescent="0.25">
      <c r="D466" t="s">
        <v>327</v>
      </c>
    </row>
    <row r="467" spans="1:4" x14ac:dyDescent="0.25">
      <c r="C467" t="s">
        <v>328</v>
      </c>
    </row>
    <row r="468" spans="1:4" x14ac:dyDescent="0.25">
      <c r="C468" t="s">
        <v>329</v>
      </c>
    </row>
    <row r="469" spans="1:4" x14ac:dyDescent="0.25">
      <c r="C469" t="s">
        <v>330</v>
      </c>
    </row>
    <row r="470" spans="1:4" x14ac:dyDescent="0.25">
      <c r="C470" t="s">
        <v>331</v>
      </c>
    </row>
    <row r="471" spans="1:4" x14ac:dyDescent="0.25">
      <c r="D471" t="s">
        <v>332</v>
      </c>
    </row>
    <row r="472" spans="1:4" x14ac:dyDescent="0.25">
      <c r="A472" t="s">
        <v>333</v>
      </c>
    </row>
    <row r="473" spans="1:4" x14ac:dyDescent="0.25">
      <c r="A473" t="s">
        <v>77</v>
      </c>
    </row>
    <row r="477" spans="1:4" x14ac:dyDescent="0.25">
      <c r="A477" t="s">
        <v>334</v>
      </c>
    </row>
    <row r="478" spans="1:4" x14ac:dyDescent="0.25">
      <c r="A478" t="s">
        <v>335</v>
      </c>
    </row>
    <row r="479" spans="1:4" x14ac:dyDescent="0.25">
      <c r="A479" t="s">
        <v>165</v>
      </c>
    </row>
    <row r="481" spans="1:1" x14ac:dyDescent="0.25">
      <c r="A481" t="s">
        <v>336</v>
      </c>
    </row>
    <row r="482" spans="1:1" x14ac:dyDescent="0.25">
      <c r="A482" t="s">
        <v>337</v>
      </c>
    </row>
    <row r="483" spans="1:1" x14ac:dyDescent="0.25">
      <c r="A483" t="s">
        <v>731</v>
      </c>
    </row>
    <row r="484" spans="1:1" x14ac:dyDescent="0.25">
      <c r="A484" t="s">
        <v>242</v>
      </c>
    </row>
    <row r="485" spans="1:1" x14ac:dyDescent="0.25">
      <c r="A485" t="s">
        <v>165</v>
      </c>
    </row>
    <row r="487" spans="1:1" x14ac:dyDescent="0.25">
      <c r="A487" t="s">
        <v>338</v>
      </c>
    </row>
    <row r="488" spans="1:1" x14ac:dyDescent="0.25">
      <c r="A488" t="s">
        <v>339</v>
      </c>
    </row>
    <row r="489" spans="1:1" x14ac:dyDescent="0.25">
      <c r="A489" t="s">
        <v>165</v>
      </c>
    </row>
    <row r="491" spans="1:1" x14ac:dyDescent="0.25">
      <c r="A491" t="s">
        <v>340</v>
      </c>
    </row>
    <row r="493" spans="1:1" x14ac:dyDescent="0.25">
      <c r="A493" t="s">
        <v>341</v>
      </c>
    </row>
    <row r="494" spans="1:1" x14ac:dyDescent="0.25">
      <c r="A494" t="s">
        <v>342</v>
      </c>
    </row>
    <row r="495" spans="1:1" x14ac:dyDescent="0.25">
      <c r="A495" t="s">
        <v>339</v>
      </c>
    </row>
    <row r="496" spans="1:1" x14ac:dyDescent="0.25">
      <c r="A496" t="s">
        <v>343</v>
      </c>
    </row>
    <row r="497" spans="1:1" x14ac:dyDescent="0.25">
      <c r="A497" t="s">
        <v>165</v>
      </c>
    </row>
    <row r="499" spans="1:1" x14ac:dyDescent="0.25">
      <c r="A499" t="s">
        <v>344</v>
      </c>
    </row>
    <row r="501" spans="1:1" x14ac:dyDescent="0.25">
      <c r="A501" t="s">
        <v>345</v>
      </c>
    </row>
    <row r="502" spans="1:1" x14ac:dyDescent="0.25">
      <c r="A502" t="s">
        <v>346</v>
      </c>
    </row>
    <row r="503" spans="1:1" x14ac:dyDescent="0.25">
      <c r="A503" t="s">
        <v>347</v>
      </c>
    </row>
    <row r="504" spans="1:1" x14ac:dyDescent="0.25">
      <c r="A504" t="s">
        <v>348</v>
      </c>
    </row>
    <row r="506" spans="1:1" x14ac:dyDescent="0.25">
      <c r="A506" t="s">
        <v>277</v>
      </c>
    </row>
    <row r="507" spans="1:1" x14ac:dyDescent="0.25">
      <c r="A507" t="s">
        <v>349</v>
      </c>
    </row>
    <row r="508" spans="1:1" x14ac:dyDescent="0.25">
      <c r="A508" t="s">
        <v>350</v>
      </c>
    </row>
    <row r="509" spans="1:1" x14ac:dyDescent="0.25">
      <c r="A509" t="s">
        <v>351</v>
      </c>
    </row>
    <row r="510" spans="1:1" x14ac:dyDescent="0.25">
      <c r="A510" t="s">
        <v>352</v>
      </c>
    </row>
    <row r="511" spans="1:1" x14ac:dyDescent="0.25">
      <c r="A511" t="s">
        <v>353</v>
      </c>
    </row>
    <row r="512" spans="1:1" x14ac:dyDescent="0.25">
      <c r="A512" t="s">
        <v>354</v>
      </c>
    </row>
    <row r="513" spans="1:1" x14ac:dyDescent="0.25">
      <c r="A513" t="s">
        <v>355</v>
      </c>
    </row>
    <row r="514" spans="1:1" x14ac:dyDescent="0.25">
      <c r="A514" t="s">
        <v>356</v>
      </c>
    </row>
    <row r="515" spans="1:1" x14ac:dyDescent="0.25">
      <c r="A515" t="s">
        <v>357</v>
      </c>
    </row>
    <row r="516" spans="1:1" x14ac:dyDescent="0.25">
      <c r="A516" t="s">
        <v>358</v>
      </c>
    </row>
    <row r="517" spans="1:1" x14ac:dyDescent="0.25">
      <c r="A517" t="s">
        <v>359</v>
      </c>
    </row>
    <row r="518" spans="1:1" x14ac:dyDescent="0.25">
      <c r="A518" t="s">
        <v>360</v>
      </c>
    </row>
    <row r="519" spans="1:1" x14ac:dyDescent="0.25">
      <c r="A519" t="s">
        <v>361</v>
      </c>
    </row>
    <row r="520" spans="1:1" x14ac:dyDescent="0.25">
      <c r="A520" t="s">
        <v>362</v>
      </c>
    </row>
    <row r="521" spans="1:1" x14ac:dyDescent="0.25">
      <c r="A521" t="s">
        <v>363</v>
      </c>
    </row>
    <row r="522" spans="1:1" x14ac:dyDescent="0.25">
      <c r="A522" t="s">
        <v>364</v>
      </c>
    </row>
    <row r="523" spans="1:1" x14ac:dyDescent="0.25">
      <c r="A523" t="s">
        <v>365</v>
      </c>
    </row>
    <row r="524" spans="1:1" x14ac:dyDescent="0.25">
      <c r="A524" t="s">
        <v>366</v>
      </c>
    </row>
    <row r="525" spans="1:1" x14ac:dyDescent="0.25">
      <c r="A525" t="s">
        <v>367</v>
      </c>
    </row>
    <row r="527" spans="1:1" x14ac:dyDescent="0.25">
      <c r="A527" t="s">
        <v>368</v>
      </c>
    </row>
    <row r="528" spans="1:1" x14ac:dyDescent="0.25">
      <c r="A528" t="s">
        <v>297</v>
      </c>
    </row>
    <row r="529" spans="1:2" x14ac:dyDescent="0.25">
      <c r="A529" t="s">
        <v>165</v>
      </c>
    </row>
    <row r="531" spans="1:2" x14ac:dyDescent="0.25">
      <c r="A531" t="s">
        <v>369</v>
      </c>
    </row>
    <row r="532" spans="1:2" x14ac:dyDescent="0.25">
      <c r="A532" t="s">
        <v>299</v>
      </c>
    </row>
    <row r="533" spans="1:2" x14ac:dyDescent="0.25">
      <c r="A533" t="s">
        <v>165</v>
      </c>
    </row>
    <row r="535" spans="1:2" x14ac:dyDescent="0.25">
      <c r="A535" t="s">
        <v>274</v>
      </c>
    </row>
    <row r="536" spans="1:2" x14ac:dyDescent="0.25">
      <c r="A536" t="s">
        <v>370</v>
      </c>
    </row>
    <row r="537" spans="1:2" x14ac:dyDescent="0.25">
      <c r="A537" t="s">
        <v>276</v>
      </c>
    </row>
    <row r="538" spans="1:2" x14ac:dyDescent="0.25">
      <c r="A538" t="s">
        <v>371</v>
      </c>
    </row>
    <row r="540" spans="1:2" x14ac:dyDescent="0.25">
      <c r="B540" t="s">
        <v>277</v>
      </c>
    </row>
    <row r="541" spans="1:2" x14ac:dyDescent="0.25">
      <c r="A541" t="s">
        <v>349</v>
      </c>
    </row>
    <row r="542" spans="1:2" x14ac:dyDescent="0.25">
      <c r="A542" t="s">
        <v>350</v>
      </c>
    </row>
    <row r="543" spans="1:2" x14ac:dyDescent="0.25">
      <c r="A543" t="s">
        <v>351</v>
      </c>
    </row>
    <row r="544" spans="1:2" x14ac:dyDescent="0.25">
      <c r="A544" t="s">
        <v>352</v>
      </c>
    </row>
    <row r="545" spans="1:1" x14ac:dyDescent="0.25">
      <c r="A545" t="s">
        <v>353</v>
      </c>
    </row>
    <row r="546" spans="1:1" x14ac:dyDescent="0.25">
      <c r="A546" t="s">
        <v>354</v>
      </c>
    </row>
    <row r="547" spans="1:1" x14ac:dyDescent="0.25">
      <c r="A547" t="s">
        <v>355</v>
      </c>
    </row>
    <row r="548" spans="1:1" x14ac:dyDescent="0.25">
      <c r="A548" t="s">
        <v>356</v>
      </c>
    </row>
    <row r="549" spans="1:1" x14ac:dyDescent="0.25">
      <c r="A549" t="s">
        <v>357</v>
      </c>
    </row>
    <row r="550" spans="1:1" x14ac:dyDescent="0.25">
      <c r="A550" t="s">
        <v>358</v>
      </c>
    </row>
    <row r="551" spans="1:1" x14ac:dyDescent="0.25">
      <c r="A551" t="s">
        <v>359</v>
      </c>
    </row>
    <row r="552" spans="1:1" x14ac:dyDescent="0.25">
      <c r="A552" t="s">
        <v>360</v>
      </c>
    </row>
    <row r="553" spans="1:1" x14ac:dyDescent="0.25">
      <c r="A553" t="s">
        <v>361</v>
      </c>
    </row>
    <row r="554" spans="1:1" x14ac:dyDescent="0.25">
      <c r="A554" t="s">
        <v>362</v>
      </c>
    </row>
    <row r="555" spans="1:1" x14ac:dyDescent="0.25">
      <c r="A555" t="s">
        <v>363</v>
      </c>
    </row>
    <row r="556" spans="1:1" x14ac:dyDescent="0.25">
      <c r="A556" t="s">
        <v>364</v>
      </c>
    </row>
    <row r="557" spans="1:1" x14ac:dyDescent="0.25">
      <c r="A557" t="s">
        <v>365</v>
      </c>
    </row>
    <row r="558" spans="1:1" x14ac:dyDescent="0.25">
      <c r="A558" t="s">
        <v>366</v>
      </c>
    </row>
    <row r="559" spans="1:1" x14ac:dyDescent="0.25">
      <c r="A559" t="s">
        <v>367</v>
      </c>
    </row>
    <row r="561" spans="1:2" x14ac:dyDescent="0.25">
      <c r="B561" t="s">
        <v>296</v>
      </c>
    </row>
    <row r="562" spans="1:2" x14ac:dyDescent="0.25">
      <c r="A562" t="s">
        <v>297</v>
      </c>
    </row>
    <row r="563" spans="1:2" x14ac:dyDescent="0.25">
      <c r="A563" t="s">
        <v>165</v>
      </c>
    </row>
    <row r="565" spans="1:2" x14ac:dyDescent="0.25">
      <c r="A565" t="s">
        <v>372</v>
      </c>
    </row>
    <row r="566" spans="1:2" x14ac:dyDescent="0.25">
      <c r="A566" t="s">
        <v>299</v>
      </c>
    </row>
    <row r="567" spans="1:2" x14ac:dyDescent="0.25">
      <c r="A567" t="s">
        <v>165</v>
      </c>
    </row>
    <row r="569" spans="1:2" x14ac:dyDescent="0.25">
      <c r="A569" t="s">
        <v>373</v>
      </c>
    </row>
    <row r="570" spans="1:2" x14ac:dyDescent="0.25">
      <c r="A570" t="s">
        <v>374</v>
      </c>
    </row>
    <row r="571" spans="1:2" x14ac:dyDescent="0.25">
      <c r="A571" t="s">
        <v>375</v>
      </c>
    </row>
    <row r="572" spans="1:2" x14ac:dyDescent="0.25">
      <c r="A572" t="s">
        <v>313</v>
      </c>
    </row>
    <row r="573" spans="1:2" x14ac:dyDescent="0.25">
      <c r="A573" t="s">
        <v>314</v>
      </c>
    </row>
    <row r="574" spans="1:2" x14ac:dyDescent="0.25">
      <c r="A574" t="s">
        <v>376</v>
      </c>
    </row>
    <row r="576" spans="1:2" x14ac:dyDescent="0.25">
      <c r="A576" t="s">
        <v>377</v>
      </c>
    </row>
    <row r="577" spans="1:1" x14ac:dyDescent="0.25">
      <c r="A577" t="s">
        <v>302</v>
      </c>
    </row>
    <row r="578" spans="1:1" x14ac:dyDescent="0.25">
      <c r="A578" t="s">
        <v>303</v>
      </c>
    </row>
    <row r="579" spans="1:1" x14ac:dyDescent="0.25">
      <c r="A579" t="s">
        <v>144</v>
      </c>
    </row>
    <row r="580" spans="1:1" x14ac:dyDescent="0.25">
      <c r="A580" t="s">
        <v>145</v>
      </c>
    </row>
    <row r="581" spans="1:1" x14ac:dyDescent="0.25">
      <c r="A581" t="s">
        <v>146</v>
      </c>
    </row>
    <row r="582" spans="1:1" x14ac:dyDescent="0.25">
      <c r="A582" t="s">
        <v>147</v>
      </c>
    </row>
    <row r="583" spans="1:1" x14ac:dyDescent="0.25">
      <c r="A583" t="s">
        <v>148</v>
      </c>
    </row>
    <row r="584" spans="1:1" x14ac:dyDescent="0.25">
      <c r="A584" t="s">
        <v>149</v>
      </c>
    </row>
    <row r="585" spans="1:1" x14ac:dyDescent="0.25">
      <c r="A585" t="s">
        <v>150</v>
      </c>
    </row>
    <row r="586" spans="1:1" x14ac:dyDescent="0.25">
      <c r="A586" t="s">
        <v>151</v>
      </c>
    </row>
    <row r="587" spans="1:1" x14ac:dyDescent="0.25">
      <c r="A587" t="s">
        <v>152</v>
      </c>
    </row>
    <row r="588" spans="1:1" x14ac:dyDescent="0.25">
      <c r="A588" t="s">
        <v>153</v>
      </c>
    </row>
    <row r="589" spans="1:1" x14ac:dyDescent="0.25">
      <c r="A589" t="s">
        <v>154</v>
      </c>
    </row>
    <row r="590" spans="1:1" x14ac:dyDescent="0.25">
      <c r="A590" t="s">
        <v>155</v>
      </c>
    </row>
    <row r="591" spans="1:1" x14ac:dyDescent="0.25">
      <c r="A591" t="s">
        <v>156</v>
      </c>
    </row>
    <row r="592" spans="1:1" x14ac:dyDescent="0.25">
      <c r="A592" t="s">
        <v>157</v>
      </c>
    </row>
    <row r="593" spans="1:1" x14ac:dyDescent="0.25">
      <c r="A593" t="s">
        <v>158</v>
      </c>
    </row>
    <row r="594" spans="1:1" x14ac:dyDescent="0.25">
      <c r="A594" t="s">
        <v>159</v>
      </c>
    </row>
    <row r="595" spans="1:1" x14ac:dyDescent="0.25">
      <c r="A595" t="s">
        <v>304</v>
      </c>
    </row>
    <row r="596" spans="1:1" x14ac:dyDescent="0.25">
      <c r="A596" t="s">
        <v>305</v>
      </c>
    </row>
    <row r="597" spans="1:1" x14ac:dyDescent="0.25">
      <c r="A597" t="s">
        <v>162</v>
      </c>
    </row>
    <row r="599" spans="1:1" x14ac:dyDescent="0.25">
      <c r="A599" t="s">
        <v>163</v>
      </c>
    </row>
    <row r="600" spans="1:1" x14ac:dyDescent="0.25">
      <c r="A600" t="s">
        <v>306</v>
      </c>
    </row>
    <row r="601" spans="1:1" x14ac:dyDescent="0.25">
      <c r="A601" t="s">
        <v>165</v>
      </c>
    </row>
    <row r="603" spans="1:1" x14ac:dyDescent="0.25">
      <c r="A603" t="s">
        <v>309</v>
      </c>
    </row>
    <row r="604" spans="1:1" x14ac:dyDescent="0.25">
      <c r="A604" t="s">
        <v>171</v>
      </c>
    </row>
    <row r="605" spans="1:1" x14ac:dyDescent="0.25">
      <c r="A605" t="s">
        <v>165</v>
      </c>
    </row>
    <row r="607" spans="1:1" x14ac:dyDescent="0.25">
      <c r="A607" t="s">
        <v>310</v>
      </c>
    </row>
    <row r="608" spans="1:1" x14ac:dyDescent="0.25">
      <c r="A608" t="s">
        <v>378</v>
      </c>
    </row>
    <row r="609" spans="1:1" x14ac:dyDescent="0.25">
      <c r="A609" t="s">
        <v>379</v>
      </c>
    </row>
    <row r="610" spans="1:1" x14ac:dyDescent="0.25">
      <c r="A610" t="s">
        <v>313</v>
      </c>
    </row>
    <row r="611" spans="1:1" x14ac:dyDescent="0.25">
      <c r="A611" t="s">
        <v>380</v>
      </c>
    </row>
    <row r="612" spans="1:1" x14ac:dyDescent="0.25">
      <c r="A612" t="s">
        <v>223</v>
      </c>
    </row>
    <row r="614" spans="1:1" x14ac:dyDescent="0.25">
      <c r="A614" t="s">
        <v>381</v>
      </c>
    </row>
    <row r="615" spans="1:1" x14ac:dyDescent="0.25">
      <c r="A615" t="s">
        <v>382</v>
      </c>
    </row>
    <row r="616" spans="1:1" x14ac:dyDescent="0.25">
      <c r="A616" t="s">
        <v>383</v>
      </c>
    </row>
    <row r="617" spans="1:1" x14ac:dyDescent="0.25">
      <c r="A617" t="s">
        <v>165</v>
      </c>
    </row>
    <row r="619" spans="1:1" x14ac:dyDescent="0.25">
      <c r="A619" t="s">
        <v>384</v>
      </c>
    </row>
    <row r="620" spans="1:1" x14ac:dyDescent="0.25">
      <c r="A620" t="s">
        <v>385</v>
      </c>
    </row>
    <row r="621" spans="1:1" x14ac:dyDescent="0.25">
      <c r="A621" t="s">
        <v>386</v>
      </c>
    </row>
    <row r="623" spans="1:1" x14ac:dyDescent="0.25">
      <c r="A623" t="s">
        <v>732</v>
      </c>
    </row>
    <row r="624" spans="1:1" x14ac:dyDescent="0.25">
      <c r="A624" t="s">
        <v>387</v>
      </c>
    </row>
    <row r="625" spans="1:1" x14ac:dyDescent="0.25">
      <c r="A625" t="s">
        <v>388</v>
      </c>
    </row>
    <row r="626" spans="1:1" x14ac:dyDescent="0.25">
      <c r="A626" t="s">
        <v>389</v>
      </c>
    </row>
    <row r="627" spans="1:1" x14ac:dyDescent="0.25">
      <c r="A627" t="s">
        <v>165</v>
      </c>
    </row>
    <row r="629" spans="1:1" x14ac:dyDescent="0.25">
      <c r="A629" t="s">
        <v>390</v>
      </c>
    </row>
    <row r="630" spans="1:1" x14ac:dyDescent="0.25">
      <c r="A630" t="s">
        <v>391</v>
      </c>
    </row>
    <row r="631" spans="1:1" x14ac:dyDescent="0.25">
      <c r="A631" t="s">
        <v>165</v>
      </c>
    </row>
    <row r="635" spans="1:1" x14ac:dyDescent="0.25">
      <c r="A635" t="s">
        <v>392</v>
      </c>
    </row>
    <row r="636" spans="1:1" x14ac:dyDescent="0.25">
      <c r="A636" t="s">
        <v>393</v>
      </c>
    </row>
    <row r="637" spans="1:1" x14ac:dyDescent="0.25">
      <c r="A637" t="s">
        <v>165</v>
      </c>
    </row>
    <row r="640" spans="1:1" x14ac:dyDescent="0.25">
      <c r="A640" t="s">
        <v>394</v>
      </c>
    </row>
    <row r="641" spans="1:2" x14ac:dyDescent="0.25">
      <c r="A641" t="s">
        <v>395</v>
      </c>
    </row>
    <row r="642" spans="1:2" x14ac:dyDescent="0.25">
      <c r="A642" t="s">
        <v>396</v>
      </c>
    </row>
    <row r="643" spans="1:2" x14ac:dyDescent="0.25">
      <c r="A643" t="s">
        <v>165</v>
      </c>
    </row>
    <row r="645" spans="1:2" x14ac:dyDescent="0.25">
      <c r="A645" t="s">
        <v>317</v>
      </c>
    </row>
    <row r="646" spans="1:2" x14ac:dyDescent="0.25">
      <c r="A646" t="s">
        <v>393</v>
      </c>
    </row>
    <row r="647" spans="1:2" x14ac:dyDescent="0.25">
      <c r="A647" t="s">
        <v>165</v>
      </c>
    </row>
    <row r="649" spans="1:2" x14ac:dyDescent="0.25">
      <c r="A649" t="s">
        <v>397</v>
      </c>
    </row>
    <row r="650" spans="1:2" x14ac:dyDescent="0.25">
      <c r="A650" t="s">
        <v>398</v>
      </c>
    </row>
    <row r="651" spans="1:2" x14ac:dyDescent="0.25">
      <c r="A651" t="s">
        <v>399</v>
      </c>
    </row>
    <row r="652" spans="1:2" x14ac:dyDescent="0.25">
      <c r="B652" t="s">
        <v>400</v>
      </c>
    </row>
    <row r="653" spans="1:2" x14ac:dyDescent="0.25">
      <c r="B653" t="s">
        <v>222</v>
      </c>
    </row>
    <row r="654" spans="1:2" x14ac:dyDescent="0.25">
      <c r="B654" t="s">
        <v>223</v>
      </c>
    </row>
    <row r="656" spans="1:2" x14ac:dyDescent="0.25">
      <c r="A656" t="s">
        <v>401</v>
      </c>
    </row>
    <row r="657" spans="1:1" x14ac:dyDescent="0.25">
      <c r="A657" t="s">
        <v>402</v>
      </c>
    </row>
    <row r="658" spans="1:1" x14ac:dyDescent="0.25">
      <c r="A658" t="s">
        <v>165</v>
      </c>
    </row>
    <row r="660" spans="1:1" x14ac:dyDescent="0.25">
      <c r="A660" t="s">
        <v>403</v>
      </c>
    </row>
    <row r="661" spans="1:1" x14ac:dyDescent="0.25">
      <c r="A661" t="s">
        <v>404</v>
      </c>
    </row>
    <row r="662" spans="1:1" x14ac:dyDescent="0.25">
      <c r="A662" t="s">
        <v>405</v>
      </c>
    </row>
    <row r="663" spans="1:1" x14ac:dyDescent="0.25">
      <c r="A663" t="s">
        <v>406</v>
      </c>
    </row>
    <row r="664" spans="1:1" x14ac:dyDescent="0.25">
      <c r="A664" t="s">
        <v>407</v>
      </c>
    </row>
    <row r="665" spans="1:1" x14ac:dyDescent="0.25">
      <c r="A665" t="s">
        <v>165</v>
      </c>
    </row>
    <row r="667" spans="1:1" x14ac:dyDescent="0.25">
      <c r="A667" t="s">
        <v>408</v>
      </c>
    </row>
    <row r="668" spans="1:1" x14ac:dyDescent="0.25">
      <c r="A668" t="s">
        <v>409</v>
      </c>
    </row>
    <row r="669" spans="1:1" x14ac:dyDescent="0.25">
      <c r="A669" t="s">
        <v>410</v>
      </c>
    </row>
    <row r="670" spans="1:1" x14ac:dyDescent="0.25">
      <c r="A670" t="s">
        <v>165</v>
      </c>
    </row>
    <row r="673" spans="1:1" x14ac:dyDescent="0.25">
      <c r="A673" t="s">
        <v>733</v>
      </c>
    </row>
    <row r="675" spans="1:1" x14ac:dyDescent="0.25">
      <c r="A675" t="s">
        <v>734</v>
      </c>
    </row>
    <row r="676" spans="1:1" x14ac:dyDescent="0.25">
      <c r="A676" t="s">
        <v>411</v>
      </c>
    </row>
    <row r="677" spans="1:1" x14ac:dyDescent="0.25">
      <c r="A677" t="s">
        <v>127</v>
      </c>
    </row>
    <row r="678" spans="1:1" x14ac:dyDescent="0.25">
      <c r="A678" t="s">
        <v>412</v>
      </c>
    </row>
    <row r="679" spans="1:1" x14ac:dyDescent="0.25">
      <c r="A679" t="s">
        <v>268</v>
      </c>
    </row>
    <row r="680" spans="1:1" x14ac:dyDescent="0.25">
      <c r="A680" t="s">
        <v>128</v>
      </c>
    </row>
    <row r="681" spans="1:1" x14ac:dyDescent="0.25">
      <c r="A681" t="s">
        <v>129</v>
      </c>
    </row>
    <row r="682" spans="1:1" x14ac:dyDescent="0.25">
      <c r="A682" t="s">
        <v>130</v>
      </c>
    </row>
    <row r="683" spans="1:1" x14ac:dyDescent="0.25">
      <c r="A683" t="s">
        <v>131</v>
      </c>
    </row>
    <row r="684" spans="1:1" x14ac:dyDescent="0.25">
      <c r="A684" t="s">
        <v>132</v>
      </c>
    </row>
    <row r="685" spans="1:1" x14ac:dyDescent="0.25">
      <c r="A685" t="s">
        <v>133</v>
      </c>
    </row>
    <row r="686" spans="1:1" x14ac:dyDescent="0.25">
      <c r="A686" t="s">
        <v>134</v>
      </c>
    </row>
    <row r="687" spans="1:1" x14ac:dyDescent="0.25">
      <c r="A687" t="s">
        <v>135</v>
      </c>
    </row>
    <row r="688" spans="1:1" x14ac:dyDescent="0.25">
      <c r="A688" t="s">
        <v>136</v>
      </c>
    </row>
    <row r="689" spans="1:1" x14ac:dyDescent="0.25">
      <c r="A689" t="s">
        <v>137</v>
      </c>
    </row>
    <row r="690" spans="1:1" x14ac:dyDescent="0.25">
      <c r="A690" t="s">
        <v>138</v>
      </c>
    </row>
    <row r="691" spans="1:1" x14ac:dyDescent="0.25">
      <c r="A691" t="s">
        <v>139</v>
      </c>
    </row>
    <row r="694" spans="1:1" x14ac:dyDescent="0.25">
      <c r="A694" t="s">
        <v>413</v>
      </c>
    </row>
    <row r="696" spans="1:1" x14ac:dyDescent="0.25">
      <c r="A696" t="s">
        <v>414</v>
      </c>
    </row>
    <row r="698" spans="1:1" x14ac:dyDescent="0.25">
      <c r="A698" t="s">
        <v>415</v>
      </c>
    </row>
    <row r="699" spans="1:1" x14ac:dyDescent="0.25">
      <c r="A699" t="s">
        <v>416</v>
      </c>
    </row>
    <row r="701" spans="1:1" x14ac:dyDescent="0.25">
      <c r="A701" t="s">
        <v>417</v>
      </c>
    </row>
    <row r="703" spans="1:1" x14ac:dyDescent="0.25">
      <c r="A703" t="s">
        <v>144</v>
      </c>
    </row>
    <row r="704" spans="1:1" x14ac:dyDescent="0.25">
      <c r="A704" t="s">
        <v>145</v>
      </c>
    </row>
    <row r="705" spans="1:1" x14ac:dyDescent="0.25">
      <c r="A705" t="s">
        <v>146</v>
      </c>
    </row>
    <row r="706" spans="1:1" x14ac:dyDescent="0.25">
      <c r="A706" t="s">
        <v>147</v>
      </c>
    </row>
    <row r="707" spans="1:1" x14ac:dyDescent="0.25">
      <c r="A707" t="s">
        <v>148</v>
      </c>
    </row>
    <row r="708" spans="1:1" x14ac:dyDescent="0.25">
      <c r="A708" t="s">
        <v>149</v>
      </c>
    </row>
    <row r="709" spans="1:1" x14ac:dyDescent="0.25">
      <c r="A709" t="s">
        <v>150</v>
      </c>
    </row>
    <row r="710" spans="1:1" x14ac:dyDescent="0.25">
      <c r="A710" t="s">
        <v>151</v>
      </c>
    </row>
    <row r="711" spans="1:1" x14ac:dyDescent="0.25">
      <c r="A711" t="s">
        <v>152</v>
      </c>
    </row>
    <row r="712" spans="1:1" x14ac:dyDescent="0.25">
      <c r="A712" t="s">
        <v>153</v>
      </c>
    </row>
    <row r="713" spans="1:1" x14ac:dyDescent="0.25">
      <c r="A713" t="s">
        <v>154</v>
      </c>
    </row>
    <row r="714" spans="1:1" x14ac:dyDescent="0.25">
      <c r="A714" t="s">
        <v>155</v>
      </c>
    </row>
    <row r="715" spans="1:1" x14ac:dyDescent="0.25">
      <c r="A715" t="s">
        <v>156</v>
      </c>
    </row>
    <row r="716" spans="1:1" x14ac:dyDescent="0.25">
      <c r="A716" t="s">
        <v>157</v>
      </c>
    </row>
    <row r="717" spans="1:1" x14ac:dyDescent="0.25">
      <c r="A717" t="s">
        <v>158</v>
      </c>
    </row>
    <row r="718" spans="1:1" x14ac:dyDescent="0.25">
      <c r="A718" t="s">
        <v>159</v>
      </c>
    </row>
    <row r="719" spans="1:1" x14ac:dyDescent="0.25">
      <c r="A719" t="s">
        <v>161</v>
      </c>
    </row>
    <row r="720" spans="1:1" x14ac:dyDescent="0.25">
      <c r="A720" t="s">
        <v>162</v>
      </c>
    </row>
    <row r="722" spans="1:2" x14ac:dyDescent="0.25">
      <c r="A722" t="s">
        <v>163</v>
      </c>
    </row>
    <row r="723" spans="1:2" x14ac:dyDescent="0.25">
      <c r="B723" t="s">
        <v>164</v>
      </c>
    </row>
    <row r="725" spans="1:2" x14ac:dyDescent="0.25">
      <c r="A725" t="s">
        <v>165</v>
      </c>
    </row>
    <row r="727" spans="1:2" x14ac:dyDescent="0.25">
      <c r="A727" t="s">
        <v>418</v>
      </c>
    </row>
    <row r="728" spans="1:2" x14ac:dyDescent="0.25">
      <c r="A728" t="s">
        <v>171</v>
      </c>
    </row>
    <row r="729" spans="1:2" x14ac:dyDescent="0.25">
      <c r="A729" t="s">
        <v>165</v>
      </c>
    </row>
    <row r="731" spans="1:2" x14ac:dyDescent="0.25">
      <c r="A731" t="s">
        <v>419</v>
      </c>
    </row>
    <row r="732" spans="1:2" x14ac:dyDescent="0.25">
      <c r="A732" t="s">
        <v>420</v>
      </c>
    </row>
    <row r="733" spans="1:2" x14ac:dyDescent="0.25">
      <c r="A733" t="s">
        <v>391</v>
      </c>
    </row>
    <row r="734" spans="1:2" x14ac:dyDescent="0.25">
      <c r="A734" t="s">
        <v>421</v>
      </c>
    </row>
    <row r="735" spans="1:2" x14ac:dyDescent="0.25">
      <c r="A735" t="s">
        <v>165</v>
      </c>
    </row>
    <row r="737" spans="1:1" x14ac:dyDescent="0.25">
      <c r="A737" t="s">
        <v>422</v>
      </c>
    </row>
    <row r="738" spans="1:1" x14ac:dyDescent="0.25">
      <c r="A738" t="s">
        <v>423</v>
      </c>
    </row>
    <row r="739" spans="1:1" x14ac:dyDescent="0.25">
      <c r="A739" t="s">
        <v>424</v>
      </c>
    </row>
    <row r="740" spans="1:1" x14ac:dyDescent="0.25">
      <c r="A740" t="s">
        <v>165</v>
      </c>
    </row>
    <row r="742" spans="1:1" x14ac:dyDescent="0.25">
      <c r="A742" t="s">
        <v>425</v>
      </c>
    </row>
    <row r="744" spans="1:1" x14ac:dyDescent="0.25">
      <c r="A744" t="s">
        <v>426</v>
      </c>
    </row>
    <row r="745" spans="1:1" x14ac:dyDescent="0.25">
      <c r="A745" t="s">
        <v>427</v>
      </c>
    </row>
    <row r="746" spans="1:1" x14ac:dyDescent="0.25">
      <c r="A746" t="s">
        <v>302</v>
      </c>
    </row>
    <row r="747" spans="1:1" x14ac:dyDescent="0.25">
      <c r="A747" t="s">
        <v>428</v>
      </c>
    </row>
    <row r="748" spans="1:1" x14ac:dyDescent="0.25">
      <c r="A748" t="s">
        <v>735</v>
      </c>
    </row>
    <row r="750" spans="1:1" x14ac:dyDescent="0.25">
      <c r="A750" t="s">
        <v>417</v>
      </c>
    </row>
    <row r="752" spans="1:1" x14ac:dyDescent="0.25">
      <c r="A752" t="s">
        <v>144</v>
      </c>
    </row>
    <row r="753" spans="1:1" x14ac:dyDescent="0.25">
      <c r="A753" t="s">
        <v>145</v>
      </c>
    </row>
    <row r="754" spans="1:1" x14ac:dyDescent="0.25">
      <c r="A754" t="s">
        <v>146</v>
      </c>
    </row>
    <row r="755" spans="1:1" x14ac:dyDescent="0.25">
      <c r="A755" t="s">
        <v>147</v>
      </c>
    </row>
    <row r="756" spans="1:1" x14ac:dyDescent="0.25">
      <c r="A756" t="s">
        <v>148</v>
      </c>
    </row>
    <row r="757" spans="1:1" x14ac:dyDescent="0.25">
      <c r="A757" t="s">
        <v>149</v>
      </c>
    </row>
    <row r="758" spans="1:1" x14ac:dyDescent="0.25">
      <c r="A758" t="s">
        <v>150</v>
      </c>
    </row>
    <row r="759" spans="1:1" x14ac:dyDescent="0.25">
      <c r="A759" t="s">
        <v>151</v>
      </c>
    </row>
    <row r="760" spans="1:1" x14ac:dyDescent="0.25">
      <c r="A760" t="s">
        <v>152</v>
      </c>
    </row>
    <row r="761" spans="1:1" x14ac:dyDescent="0.25">
      <c r="A761" t="s">
        <v>153</v>
      </c>
    </row>
    <row r="762" spans="1:1" x14ac:dyDescent="0.25">
      <c r="A762" t="s">
        <v>154</v>
      </c>
    </row>
    <row r="763" spans="1:1" x14ac:dyDescent="0.25">
      <c r="A763" t="s">
        <v>155</v>
      </c>
    </row>
    <row r="764" spans="1:1" x14ac:dyDescent="0.25">
      <c r="A764" t="s">
        <v>156</v>
      </c>
    </row>
    <row r="765" spans="1:1" x14ac:dyDescent="0.25">
      <c r="A765" t="s">
        <v>157</v>
      </c>
    </row>
    <row r="766" spans="1:1" x14ac:dyDescent="0.25">
      <c r="A766" t="s">
        <v>158</v>
      </c>
    </row>
    <row r="767" spans="1:1" x14ac:dyDescent="0.25">
      <c r="A767" t="s">
        <v>159</v>
      </c>
    </row>
    <row r="768" spans="1:1" x14ac:dyDescent="0.25">
      <c r="A768" t="s">
        <v>161</v>
      </c>
    </row>
    <row r="769" spans="1:2" x14ac:dyDescent="0.25">
      <c r="A769" t="s">
        <v>162</v>
      </c>
    </row>
    <row r="771" spans="1:2" x14ac:dyDescent="0.25">
      <c r="A771" t="s">
        <v>163</v>
      </c>
    </row>
    <row r="772" spans="1:2" x14ac:dyDescent="0.25">
      <c r="B772" t="s">
        <v>164</v>
      </c>
    </row>
    <row r="775" spans="1:2" x14ac:dyDescent="0.25">
      <c r="A775" t="s">
        <v>165</v>
      </c>
    </row>
    <row r="778" spans="1:2" x14ac:dyDescent="0.25">
      <c r="A778" t="s">
        <v>429</v>
      </c>
    </row>
    <row r="779" spans="1:2" x14ac:dyDescent="0.25">
      <c r="A779" t="s">
        <v>299</v>
      </c>
    </row>
    <row r="780" spans="1:2" x14ac:dyDescent="0.25">
      <c r="A780" t="s">
        <v>165</v>
      </c>
    </row>
    <row r="782" spans="1:2" x14ac:dyDescent="0.25">
      <c r="A782" t="s">
        <v>384</v>
      </c>
    </row>
    <row r="783" spans="1:2" x14ac:dyDescent="0.25">
      <c r="A783" t="s">
        <v>430</v>
      </c>
    </row>
    <row r="784" spans="1:2" x14ac:dyDescent="0.25">
      <c r="A784" t="s">
        <v>431</v>
      </c>
    </row>
    <row r="785" spans="1:1" x14ac:dyDescent="0.25">
      <c r="A785" t="s">
        <v>391</v>
      </c>
    </row>
    <row r="786" spans="1:1" x14ac:dyDescent="0.25">
      <c r="A786" t="s">
        <v>432</v>
      </c>
    </row>
    <row r="787" spans="1:1" x14ac:dyDescent="0.25">
      <c r="A787" t="s">
        <v>165</v>
      </c>
    </row>
    <row r="791" spans="1:1" x14ac:dyDescent="0.25">
      <c r="A791" t="s">
        <v>433</v>
      </c>
    </row>
    <row r="792" spans="1:1" x14ac:dyDescent="0.25">
      <c r="A792" t="s">
        <v>434</v>
      </c>
    </row>
    <row r="794" spans="1:1" x14ac:dyDescent="0.25">
      <c r="A794" t="s">
        <v>435</v>
      </c>
    </row>
    <row r="795" spans="1:1" x14ac:dyDescent="0.25">
      <c r="A795" t="s">
        <v>436</v>
      </c>
    </row>
    <row r="796" spans="1:1" x14ac:dyDescent="0.25">
      <c r="A796" t="s">
        <v>437</v>
      </c>
    </row>
    <row r="797" spans="1:1" x14ac:dyDescent="0.25">
      <c r="A797" t="s">
        <v>438</v>
      </c>
    </row>
    <row r="798" spans="1:1" x14ac:dyDescent="0.25">
      <c r="A798" t="s">
        <v>165</v>
      </c>
    </row>
    <row r="800" spans="1:1" x14ac:dyDescent="0.25">
      <c r="A800" t="s">
        <v>439</v>
      </c>
    </row>
    <row r="801" spans="1:1" x14ac:dyDescent="0.25">
      <c r="A801" t="s">
        <v>434</v>
      </c>
    </row>
    <row r="803" spans="1:1" x14ac:dyDescent="0.25">
      <c r="A803" t="s">
        <v>440</v>
      </c>
    </row>
    <row r="804" spans="1:1" x14ac:dyDescent="0.25">
      <c r="A804" t="s">
        <v>441</v>
      </c>
    </row>
    <row r="805" spans="1:1" x14ac:dyDescent="0.25">
      <c r="A805" t="s">
        <v>437</v>
      </c>
    </row>
    <row r="806" spans="1:1" x14ac:dyDescent="0.25">
      <c r="A806" t="s">
        <v>438</v>
      </c>
    </row>
    <row r="807" spans="1:1" x14ac:dyDescent="0.25">
      <c r="A807" t="s">
        <v>165</v>
      </c>
    </row>
    <row r="809" spans="1:1" x14ac:dyDescent="0.25">
      <c r="A809" t="s">
        <v>256</v>
      </c>
    </row>
    <row r="810" spans="1:1" x14ac:dyDescent="0.25">
      <c r="A810" t="s">
        <v>442</v>
      </c>
    </row>
    <row r="812" spans="1:1" x14ac:dyDescent="0.25">
      <c r="A812" t="s">
        <v>443</v>
      </c>
    </row>
    <row r="813" spans="1:1" x14ac:dyDescent="0.25">
      <c r="A813" t="s">
        <v>444</v>
      </c>
    </row>
    <row r="814" spans="1:1" x14ac:dyDescent="0.25">
      <c r="A814" t="s">
        <v>445</v>
      </c>
    </row>
    <row r="815" spans="1:1" x14ac:dyDescent="0.25">
      <c r="A815" t="s">
        <v>126</v>
      </c>
    </row>
    <row r="817" spans="1:1" x14ac:dyDescent="0.25">
      <c r="A817" t="s">
        <v>446</v>
      </c>
    </row>
    <row r="818" spans="1:1" x14ac:dyDescent="0.25">
      <c r="A818" t="s">
        <v>447</v>
      </c>
    </row>
    <row r="819" spans="1:1" x14ac:dyDescent="0.25">
      <c r="A819" t="s">
        <v>448</v>
      </c>
    </row>
    <row r="820" spans="1:1" x14ac:dyDescent="0.25">
      <c r="A820" t="s">
        <v>449</v>
      </c>
    </row>
    <row r="821" spans="1:1" x14ac:dyDescent="0.25">
      <c r="A821" t="s">
        <v>450</v>
      </c>
    </row>
    <row r="823" spans="1:1" x14ac:dyDescent="0.25">
      <c r="A823" t="s">
        <v>417</v>
      </c>
    </row>
    <row r="825" spans="1:1" x14ac:dyDescent="0.25">
      <c r="A825" t="s">
        <v>451</v>
      </c>
    </row>
    <row r="826" spans="1:1" x14ac:dyDescent="0.25">
      <c r="A826" t="s">
        <v>452</v>
      </c>
    </row>
    <row r="827" spans="1:1" x14ac:dyDescent="0.25">
      <c r="A827" t="s">
        <v>453</v>
      </c>
    </row>
    <row r="828" spans="1:1" x14ac:dyDescent="0.25">
      <c r="A828" t="s">
        <v>454</v>
      </c>
    </row>
    <row r="829" spans="1:1" x14ac:dyDescent="0.25">
      <c r="A829" t="s">
        <v>455</v>
      </c>
    </row>
    <row r="830" spans="1:1" x14ac:dyDescent="0.25">
      <c r="A830" t="s">
        <v>456</v>
      </c>
    </row>
    <row r="831" spans="1:1" x14ac:dyDescent="0.25">
      <c r="A831" t="s">
        <v>457</v>
      </c>
    </row>
    <row r="832" spans="1:1" x14ac:dyDescent="0.25">
      <c r="A832" t="s">
        <v>458</v>
      </c>
    </row>
    <row r="833" spans="1:1" x14ac:dyDescent="0.25">
      <c r="A833" t="s">
        <v>459</v>
      </c>
    </row>
    <row r="834" spans="1:1" x14ac:dyDescent="0.25">
      <c r="A834" t="s">
        <v>460</v>
      </c>
    </row>
    <row r="835" spans="1:1" x14ac:dyDescent="0.25">
      <c r="A835" t="s">
        <v>461</v>
      </c>
    </row>
    <row r="836" spans="1:1" x14ac:dyDescent="0.25">
      <c r="A836" t="s">
        <v>462</v>
      </c>
    </row>
    <row r="837" spans="1:1" x14ac:dyDescent="0.25">
      <c r="A837" t="s">
        <v>463</v>
      </c>
    </row>
    <row r="838" spans="1:1" x14ac:dyDescent="0.25">
      <c r="A838" t="s">
        <v>464</v>
      </c>
    </row>
    <row r="839" spans="1:1" x14ac:dyDescent="0.25">
      <c r="A839" t="s">
        <v>465</v>
      </c>
    </row>
    <row r="840" spans="1:1" x14ac:dyDescent="0.25">
      <c r="A840" t="s">
        <v>466</v>
      </c>
    </row>
    <row r="841" spans="1:1" x14ac:dyDescent="0.25">
      <c r="A841" t="s">
        <v>467</v>
      </c>
    </row>
    <row r="842" spans="1:1" x14ac:dyDescent="0.25">
      <c r="A842" t="s">
        <v>468</v>
      </c>
    </row>
    <row r="843" spans="1:1" x14ac:dyDescent="0.25">
      <c r="A843" t="s">
        <v>469</v>
      </c>
    </row>
    <row r="845" spans="1:1" x14ac:dyDescent="0.25">
      <c r="A845" t="s">
        <v>470</v>
      </c>
    </row>
    <row r="846" spans="1:1" x14ac:dyDescent="0.25">
      <c r="A846" t="s">
        <v>471</v>
      </c>
    </row>
    <row r="847" spans="1:1" x14ac:dyDescent="0.25">
      <c r="A847" t="s">
        <v>165</v>
      </c>
    </row>
    <row r="849" spans="1:1" x14ac:dyDescent="0.25">
      <c r="A849" t="s">
        <v>472</v>
      </c>
    </row>
    <row r="850" spans="1:1" x14ac:dyDescent="0.25">
      <c r="A850" t="s">
        <v>473</v>
      </c>
    </row>
    <row r="851" spans="1:1" x14ac:dyDescent="0.25">
      <c r="A851" t="s">
        <v>474</v>
      </c>
    </row>
    <row r="852" spans="1:1" x14ac:dyDescent="0.25">
      <c r="A852" t="s">
        <v>475</v>
      </c>
    </row>
    <row r="853" spans="1:1" x14ac:dyDescent="0.25">
      <c r="A853" t="s">
        <v>126</v>
      </c>
    </row>
    <row r="855" spans="1:1" x14ac:dyDescent="0.25">
      <c r="A855" t="s">
        <v>476</v>
      </c>
    </row>
    <row r="856" spans="1:1" x14ac:dyDescent="0.25">
      <c r="A856" t="s">
        <v>477</v>
      </c>
    </row>
    <row r="857" spans="1:1" x14ac:dyDescent="0.25">
      <c r="A857" t="s">
        <v>478</v>
      </c>
    </row>
    <row r="858" spans="1:1" x14ac:dyDescent="0.25">
      <c r="A858" t="s">
        <v>479</v>
      </c>
    </row>
    <row r="859" spans="1:1" x14ac:dyDescent="0.25">
      <c r="A859" t="s">
        <v>165</v>
      </c>
    </row>
    <row r="861" spans="1:1" x14ac:dyDescent="0.25">
      <c r="A861" t="s">
        <v>480</v>
      </c>
    </row>
    <row r="862" spans="1:1" x14ac:dyDescent="0.25">
      <c r="A862" t="s">
        <v>481</v>
      </c>
    </row>
    <row r="863" spans="1:1" x14ac:dyDescent="0.25">
      <c r="A863" t="s">
        <v>482</v>
      </c>
    </row>
    <row r="864" spans="1:1" x14ac:dyDescent="0.25">
      <c r="A864" t="s">
        <v>165</v>
      </c>
    </row>
    <row r="867" spans="1:1" x14ac:dyDescent="0.25">
      <c r="A867" t="s">
        <v>483</v>
      </c>
    </row>
    <row r="868" spans="1:1" x14ac:dyDescent="0.25">
      <c r="A868" t="s">
        <v>484</v>
      </c>
    </row>
    <row r="869" spans="1:1" x14ac:dyDescent="0.25">
      <c r="A869" t="s">
        <v>485</v>
      </c>
    </row>
    <row r="870" spans="1:1" x14ac:dyDescent="0.25">
      <c r="A870" t="s">
        <v>486</v>
      </c>
    </row>
    <row r="871" spans="1:1" x14ac:dyDescent="0.25">
      <c r="A871" t="s">
        <v>487</v>
      </c>
    </row>
    <row r="872" spans="1:1" x14ac:dyDescent="0.25">
      <c r="A872" t="s">
        <v>97</v>
      </c>
    </row>
    <row r="873" spans="1:1" x14ac:dyDescent="0.25">
      <c r="A873" t="s">
        <v>488</v>
      </c>
    </row>
    <row r="875" spans="1:1" x14ac:dyDescent="0.25">
      <c r="A875" t="s">
        <v>489</v>
      </c>
    </row>
    <row r="876" spans="1:1" x14ac:dyDescent="0.25">
      <c r="A876" t="s">
        <v>490</v>
      </c>
    </row>
    <row r="877" spans="1:1" x14ac:dyDescent="0.25">
      <c r="A877" t="s">
        <v>491</v>
      </c>
    </row>
    <row r="879" spans="1:1" x14ac:dyDescent="0.25">
      <c r="A879" t="s">
        <v>165</v>
      </c>
    </row>
    <row r="881" spans="1:1" x14ac:dyDescent="0.25">
      <c r="A881" t="s">
        <v>492</v>
      </c>
    </row>
    <row r="882" spans="1:1" x14ac:dyDescent="0.25">
      <c r="A882" t="s">
        <v>493</v>
      </c>
    </row>
    <row r="883" spans="1:1" x14ac:dyDescent="0.25">
      <c r="A883" t="s">
        <v>494</v>
      </c>
    </row>
    <row r="884" spans="1:1" x14ac:dyDescent="0.25">
      <c r="A884" t="s">
        <v>165</v>
      </c>
    </row>
    <row r="886" spans="1:1" x14ac:dyDescent="0.25">
      <c r="A886" t="s">
        <v>495</v>
      </c>
    </row>
    <row r="887" spans="1:1" x14ac:dyDescent="0.25">
      <c r="A887" t="s">
        <v>496</v>
      </c>
    </row>
    <row r="888" spans="1:1" x14ac:dyDescent="0.25">
      <c r="A888" t="s">
        <v>497</v>
      </c>
    </row>
    <row r="889" spans="1:1" x14ac:dyDescent="0.25">
      <c r="A889" t="s">
        <v>313</v>
      </c>
    </row>
    <row r="890" spans="1:1" x14ac:dyDescent="0.25">
      <c r="A890" t="s">
        <v>380</v>
      </c>
    </row>
    <row r="891" spans="1:1" x14ac:dyDescent="0.25">
      <c r="A891" t="s">
        <v>165</v>
      </c>
    </row>
    <row r="894" spans="1:1" x14ac:dyDescent="0.25">
      <c r="A894" t="s">
        <v>498</v>
      </c>
    </row>
    <row r="895" spans="1:1" x14ac:dyDescent="0.25">
      <c r="A895" t="s">
        <v>499</v>
      </c>
    </row>
    <row r="897" spans="1:1" x14ac:dyDescent="0.25">
      <c r="A897" t="s">
        <v>500</v>
      </c>
    </row>
    <row r="898" spans="1:1" x14ac:dyDescent="0.25">
      <c r="A898" t="s">
        <v>501</v>
      </c>
    </row>
    <row r="899" spans="1:1" x14ac:dyDescent="0.25">
      <c r="A899" t="s">
        <v>502</v>
      </c>
    </row>
    <row r="901" spans="1:1" x14ac:dyDescent="0.25">
      <c r="A901" t="s">
        <v>417</v>
      </c>
    </row>
    <row r="903" spans="1:1" x14ac:dyDescent="0.25">
      <c r="A903" t="s">
        <v>503</v>
      </c>
    </row>
    <row r="904" spans="1:1" x14ac:dyDescent="0.25">
      <c r="A904" t="s">
        <v>504</v>
      </c>
    </row>
    <row r="905" spans="1:1" x14ac:dyDescent="0.25">
      <c r="A905" t="s">
        <v>505</v>
      </c>
    </row>
    <row r="906" spans="1:1" x14ac:dyDescent="0.25">
      <c r="A906" t="s">
        <v>506</v>
      </c>
    </row>
    <row r="907" spans="1:1" x14ac:dyDescent="0.25">
      <c r="A907" t="s">
        <v>507</v>
      </c>
    </row>
    <row r="908" spans="1:1" x14ac:dyDescent="0.25">
      <c r="A908" t="s">
        <v>508</v>
      </c>
    </row>
    <row r="909" spans="1:1" x14ac:dyDescent="0.25">
      <c r="A909" t="s">
        <v>509</v>
      </c>
    </row>
    <row r="910" spans="1:1" x14ac:dyDescent="0.25">
      <c r="A910" t="s">
        <v>510</v>
      </c>
    </row>
    <row r="911" spans="1:1" x14ac:dyDescent="0.25">
      <c r="A911" t="s">
        <v>511</v>
      </c>
    </row>
    <row r="912" spans="1:1" x14ac:dyDescent="0.25">
      <c r="A912" t="s">
        <v>512</v>
      </c>
    </row>
    <row r="913" spans="1:1" x14ac:dyDescent="0.25">
      <c r="A913" t="s">
        <v>513</v>
      </c>
    </row>
    <row r="914" spans="1:1" x14ac:dyDescent="0.25">
      <c r="A914" t="s">
        <v>514</v>
      </c>
    </row>
    <row r="915" spans="1:1" x14ac:dyDescent="0.25">
      <c r="A915" t="s">
        <v>515</v>
      </c>
    </row>
    <row r="916" spans="1:1" x14ac:dyDescent="0.25">
      <c r="A916" t="s">
        <v>516</v>
      </c>
    </row>
    <row r="917" spans="1:1" x14ac:dyDescent="0.25">
      <c r="A917" t="s">
        <v>517</v>
      </c>
    </row>
    <row r="918" spans="1:1" x14ac:dyDescent="0.25">
      <c r="A918" t="s">
        <v>518</v>
      </c>
    </row>
    <row r="919" spans="1:1" x14ac:dyDescent="0.25">
      <c r="A919" t="s">
        <v>519</v>
      </c>
    </row>
    <row r="920" spans="1:1" x14ac:dyDescent="0.25">
      <c r="A920" t="s">
        <v>520</v>
      </c>
    </row>
    <row r="921" spans="1:1" x14ac:dyDescent="0.25">
      <c r="A921" t="s">
        <v>521</v>
      </c>
    </row>
    <row r="923" spans="1:1" x14ac:dyDescent="0.25">
      <c r="A923" t="s">
        <v>522</v>
      </c>
    </row>
    <row r="924" spans="1:1" x14ac:dyDescent="0.25">
      <c r="A924" t="s">
        <v>297</v>
      </c>
    </row>
    <row r="925" spans="1:1" x14ac:dyDescent="0.25">
      <c r="A925" t="s">
        <v>165</v>
      </c>
    </row>
    <row r="927" spans="1:1" x14ac:dyDescent="0.25">
      <c r="A927" t="s">
        <v>523</v>
      </c>
    </row>
    <row r="928" spans="1:1" x14ac:dyDescent="0.25">
      <c r="A928" t="s">
        <v>299</v>
      </c>
    </row>
    <row r="929" spans="1:1" x14ac:dyDescent="0.25">
      <c r="A929" t="s">
        <v>165</v>
      </c>
    </row>
    <row r="931" spans="1:1" x14ac:dyDescent="0.25">
      <c r="A931" t="s">
        <v>524</v>
      </c>
    </row>
    <row r="932" spans="1:1" x14ac:dyDescent="0.25">
      <c r="A932" t="s">
        <v>525</v>
      </c>
    </row>
    <row r="933" spans="1:1" x14ac:dyDescent="0.25">
      <c r="A933" t="s">
        <v>526</v>
      </c>
    </row>
    <row r="934" spans="1:1" x14ac:dyDescent="0.25">
      <c r="A934" t="s">
        <v>313</v>
      </c>
    </row>
    <row r="935" spans="1:1" x14ac:dyDescent="0.25">
      <c r="A935" t="s">
        <v>314</v>
      </c>
    </row>
    <row r="936" spans="1:1" x14ac:dyDescent="0.25">
      <c r="A936" t="s">
        <v>165</v>
      </c>
    </row>
    <row r="938" spans="1:1" x14ac:dyDescent="0.25">
      <c r="A938" t="s">
        <v>527</v>
      </c>
    </row>
    <row r="940" spans="1:1" x14ac:dyDescent="0.25">
      <c r="A940" t="s">
        <v>528</v>
      </c>
    </row>
    <row r="941" spans="1:1" x14ac:dyDescent="0.25">
      <c r="A941" t="s">
        <v>529</v>
      </c>
    </row>
    <row r="942" spans="1:1" x14ac:dyDescent="0.25">
      <c r="A942" t="s">
        <v>530</v>
      </c>
    </row>
    <row r="943" spans="1:1" x14ac:dyDescent="0.25">
      <c r="A943" t="s">
        <v>531</v>
      </c>
    </row>
    <row r="945" spans="1:1" x14ac:dyDescent="0.25">
      <c r="A945" t="s">
        <v>532</v>
      </c>
    </row>
    <row r="946" spans="1:1" x14ac:dyDescent="0.25">
      <c r="A946" t="s">
        <v>533</v>
      </c>
    </row>
    <row r="947" spans="1:1" x14ac:dyDescent="0.25">
      <c r="A947" t="s">
        <v>534</v>
      </c>
    </row>
    <row r="948" spans="1:1" x14ac:dyDescent="0.25">
      <c r="A948" t="s">
        <v>535</v>
      </c>
    </row>
    <row r="949" spans="1:1" x14ac:dyDescent="0.25">
      <c r="A949" t="s">
        <v>536</v>
      </c>
    </row>
    <row r="950" spans="1:1" x14ac:dyDescent="0.25">
      <c r="A950" t="s">
        <v>537</v>
      </c>
    </row>
    <row r="952" spans="1:1" x14ac:dyDescent="0.25">
      <c r="A952" t="s">
        <v>538</v>
      </c>
    </row>
    <row r="953" spans="1:1" x14ac:dyDescent="0.25">
      <c r="A953" t="s">
        <v>539</v>
      </c>
    </row>
    <row r="954" spans="1:1" x14ac:dyDescent="0.25">
      <c r="A954" t="s">
        <v>540</v>
      </c>
    </row>
    <row r="955" spans="1:1" x14ac:dyDescent="0.25">
      <c r="A955" t="s">
        <v>541</v>
      </c>
    </row>
    <row r="956" spans="1:1" x14ac:dyDescent="0.25">
      <c r="A956" t="s">
        <v>542</v>
      </c>
    </row>
    <row r="957" spans="1:1" x14ac:dyDescent="0.25">
      <c r="A957" t="s">
        <v>543</v>
      </c>
    </row>
    <row r="958" spans="1:1" x14ac:dyDescent="0.25">
      <c r="A958" t="s">
        <v>544</v>
      </c>
    </row>
    <row r="959" spans="1:1" x14ac:dyDescent="0.25">
      <c r="A959" t="s">
        <v>545</v>
      </c>
    </row>
    <row r="960" spans="1:1" x14ac:dyDescent="0.25">
      <c r="A960" t="s">
        <v>199</v>
      </c>
    </row>
    <row r="961" spans="1:1" x14ac:dyDescent="0.25">
      <c r="A961" t="s">
        <v>546</v>
      </c>
    </row>
    <row r="962" spans="1:1" x14ac:dyDescent="0.25">
      <c r="A962" t="s">
        <v>547</v>
      </c>
    </row>
    <row r="963" spans="1:1" x14ac:dyDescent="0.25">
      <c r="A963" t="s">
        <v>548</v>
      </c>
    </row>
    <row r="964" spans="1:1" x14ac:dyDescent="0.25">
      <c r="A964" t="s">
        <v>549</v>
      </c>
    </row>
    <row r="965" spans="1:1" x14ac:dyDescent="0.25">
      <c r="A965" t="s">
        <v>550</v>
      </c>
    </row>
    <row r="966" spans="1:1" x14ac:dyDescent="0.25">
      <c r="A966" t="s">
        <v>551</v>
      </c>
    </row>
    <row r="967" spans="1:1" x14ac:dyDescent="0.25">
      <c r="A967" t="s">
        <v>231</v>
      </c>
    </row>
    <row r="968" spans="1:1" x14ac:dyDescent="0.25">
      <c r="A968" t="s">
        <v>552</v>
      </c>
    </row>
    <row r="969" spans="1:1" x14ac:dyDescent="0.25">
      <c r="A969" t="s">
        <v>553</v>
      </c>
    </row>
    <row r="970" spans="1:1" x14ac:dyDescent="0.25">
      <c r="A970" t="s">
        <v>554</v>
      </c>
    </row>
    <row r="972" spans="1:1" x14ac:dyDescent="0.25">
      <c r="A972" t="s">
        <v>97</v>
      </c>
    </row>
    <row r="974" spans="1:1" x14ac:dyDescent="0.25">
      <c r="A974" t="s">
        <v>555</v>
      </c>
    </row>
    <row r="975" spans="1:1" x14ac:dyDescent="0.25">
      <c r="A975" t="s">
        <v>556</v>
      </c>
    </row>
    <row r="977" spans="1:1" x14ac:dyDescent="0.25">
      <c r="A977" t="s">
        <v>557</v>
      </c>
    </row>
    <row r="978" spans="1:1" x14ac:dyDescent="0.25">
      <c r="A978" t="s">
        <v>558</v>
      </c>
    </row>
    <row r="979" spans="1:1" x14ac:dyDescent="0.25">
      <c r="A979" t="s">
        <v>559</v>
      </c>
    </row>
    <row r="980" spans="1:1" x14ac:dyDescent="0.25">
      <c r="A980" t="s">
        <v>560</v>
      </c>
    </row>
    <row r="982" spans="1:1" x14ac:dyDescent="0.25">
      <c r="A982" t="s">
        <v>561</v>
      </c>
    </row>
    <row r="983" spans="1:1" x14ac:dyDescent="0.25">
      <c r="A983" t="s">
        <v>562</v>
      </c>
    </row>
    <row r="984" spans="1:1" x14ac:dyDescent="0.25">
      <c r="A984" t="s">
        <v>559</v>
      </c>
    </row>
    <row r="985" spans="1:1" x14ac:dyDescent="0.25">
      <c r="A985" t="s">
        <v>563</v>
      </c>
    </row>
    <row r="987" spans="1:1" x14ac:dyDescent="0.25">
      <c r="A987" t="s">
        <v>165</v>
      </c>
    </row>
    <row r="989" spans="1:1" x14ac:dyDescent="0.25">
      <c r="A989" t="s">
        <v>564</v>
      </c>
    </row>
    <row r="990" spans="1:1" x14ac:dyDescent="0.25">
      <c r="A990" t="s">
        <v>299</v>
      </c>
    </row>
    <row r="991" spans="1:1" x14ac:dyDescent="0.25">
      <c r="A991" t="s">
        <v>165</v>
      </c>
    </row>
    <row r="994" spans="1:1" x14ac:dyDescent="0.25">
      <c r="A994" t="s">
        <v>565</v>
      </c>
    </row>
    <row r="995" spans="1:1" x14ac:dyDescent="0.25">
      <c r="A995" t="s">
        <v>566</v>
      </c>
    </row>
    <row r="996" spans="1:1" x14ac:dyDescent="0.25">
      <c r="A996" t="s">
        <v>567</v>
      </c>
    </row>
    <row r="997" spans="1:1" x14ac:dyDescent="0.25">
      <c r="A997" t="s">
        <v>313</v>
      </c>
    </row>
    <row r="998" spans="1:1" x14ac:dyDescent="0.25">
      <c r="A998" t="s">
        <v>380</v>
      </c>
    </row>
    <row r="999" spans="1:1" x14ac:dyDescent="0.25">
      <c r="A999" t="s">
        <v>165</v>
      </c>
    </row>
    <row r="1001" spans="1:1" x14ac:dyDescent="0.25">
      <c r="A1001" t="s">
        <v>237</v>
      </c>
    </row>
    <row r="1002" spans="1:1" x14ac:dyDescent="0.25">
      <c r="A1002" t="s">
        <v>238</v>
      </c>
    </row>
    <row r="1003" spans="1:1" x14ac:dyDescent="0.25">
      <c r="A1003" t="s">
        <v>239</v>
      </c>
    </row>
    <row r="1004" spans="1:1" x14ac:dyDescent="0.25">
      <c r="A1004" t="s">
        <v>240</v>
      </c>
    </row>
    <row r="1005" spans="1:1" x14ac:dyDescent="0.25">
      <c r="A1005" t="s">
        <v>165</v>
      </c>
    </row>
    <row r="1007" spans="1:1" x14ac:dyDescent="0.25">
      <c r="A1007" t="s">
        <v>241</v>
      </c>
    </row>
    <row r="1008" spans="1:1" x14ac:dyDescent="0.25">
      <c r="A1008" t="s">
        <v>242</v>
      </c>
    </row>
    <row r="1009" spans="1:1" x14ac:dyDescent="0.25">
      <c r="A1009" t="s">
        <v>165</v>
      </c>
    </row>
    <row r="1011" spans="1:1" x14ac:dyDescent="0.25">
      <c r="A1011" t="s">
        <v>568</v>
      </c>
    </row>
    <row r="1012" spans="1:1" x14ac:dyDescent="0.25">
      <c r="A1012" t="s">
        <v>569</v>
      </c>
    </row>
    <row r="1013" spans="1:1" x14ac:dyDescent="0.25">
      <c r="A1013" t="s">
        <v>165</v>
      </c>
    </row>
    <row r="1015" spans="1:1" x14ac:dyDescent="0.25">
      <c r="A1015" t="s">
        <v>570</v>
      </c>
    </row>
    <row r="1016" spans="1:1" x14ac:dyDescent="0.25">
      <c r="A1016" t="s">
        <v>571</v>
      </c>
    </row>
    <row r="1017" spans="1:1" x14ac:dyDescent="0.25">
      <c r="A1017" t="s">
        <v>243</v>
      </c>
    </row>
    <row r="1018" spans="1:1" x14ac:dyDescent="0.25">
      <c r="A1018" t="s">
        <v>242</v>
      </c>
    </row>
    <row r="1019" spans="1:1" x14ac:dyDescent="0.25">
      <c r="A1019" t="s">
        <v>244</v>
      </c>
    </row>
    <row r="1020" spans="1:1" x14ac:dyDescent="0.25">
      <c r="A1020" t="s">
        <v>165</v>
      </c>
    </row>
    <row r="1022" spans="1:1" x14ac:dyDescent="0.25">
      <c r="A1022" t="s">
        <v>572</v>
      </c>
    </row>
    <row r="1023" spans="1:1" x14ac:dyDescent="0.25">
      <c r="A1023" t="s">
        <v>245</v>
      </c>
    </row>
    <row r="1024" spans="1:1" x14ac:dyDescent="0.25">
      <c r="A1024" t="s">
        <v>165</v>
      </c>
    </row>
    <row r="1026" spans="1:2" x14ac:dyDescent="0.25">
      <c r="A1026" t="s">
        <v>246</v>
      </c>
    </row>
    <row r="1027" spans="1:2" x14ac:dyDescent="0.25">
      <c r="A1027" t="s">
        <v>573</v>
      </c>
    </row>
    <row r="1028" spans="1:2" x14ac:dyDescent="0.25">
      <c r="A1028" t="s">
        <v>574</v>
      </c>
    </row>
    <row r="1029" spans="1:2" x14ac:dyDescent="0.25">
      <c r="A1029" t="s">
        <v>575</v>
      </c>
    </row>
    <row r="1030" spans="1:2" x14ac:dyDescent="0.25">
      <c r="A1030" t="s">
        <v>247</v>
      </c>
    </row>
    <row r="1031" spans="1:2" x14ac:dyDescent="0.25">
      <c r="B1031" t="s">
        <v>97</v>
      </c>
    </row>
    <row r="1032" spans="1:2" x14ac:dyDescent="0.25">
      <c r="A1032" t="s">
        <v>576</v>
      </c>
    </row>
    <row r="1033" spans="1:2" x14ac:dyDescent="0.25">
      <c r="A1033" t="s">
        <v>577</v>
      </c>
    </row>
    <row r="1034" spans="1:2" x14ac:dyDescent="0.25">
      <c r="A1034" t="s">
        <v>174</v>
      </c>
    </row>
    <row r="1035" spans="1:2" x14ac:dyDescent="0.25">
      <c r="A1035" t="s">
        <v>247</v>
      </c>
    </row>
    <row r="1037" spans="1:2" x14ac:dyDescent="0.25">
      <c r="A1037" t="s">
        <v>249</v>
      </c>
    </row>
    <row r="1038" spans="1:2" x14ac:dyDescent="0.25">
      <c r="A1038" t="s">
        <v>250</v>
      </c>
    </row>
    <row r="1040" spans="1:2" x14ac:dyDescent="0.25">
      <c r="A1040" t="s">
        <v>177</v>
      </c>
    </row>
    <row r="1041" spans="1:1" x14ac:dyDescent="0.25">
      <c r="A1041" t="s">
        <v>578</v>
      </c>
    </row>
    <row r="1042" spans="1:1" x14ac:dyDescent="0.25">
      <c r="A1042" t="s">
        <v>579</v>
      </c>
    </row>
    <row r="1044" spans="1:1" x14ac:dyDescent="0.25">
      <c r="A1044" t="s">
        <v>252</v>
      </c>
    </row>
    <row r="1045" spans="1:1" x14ac:dyDescent="0.25">
      <c r="A1045" t="s">
        <v>253</v>
      </c>
    </row>
    <row r="1047" spans="1:1" x14ac:dyDescent="0.25">
      <c r="A1047" t="s">
        <v>254</v>
      </c>
    </row>
    <row r="1051" spans="1:1" x14ac:dyDescent="0.25">
      <c r="A1051" t="s">
        <v>255</v>
      </c>
    </row>
    <row r="1052" spans="1:1" x14ac:dyDescent="0.25">
      <c r="A1052" t="s">
        <v>580</v>
      </c>
    </row>
    <row r="1053" spans="1:1" x14ac:dyDescent="0.25">
      <c r="A1053" t="s">
        <v>581</v>
      </c>
    </row>
    <row r="1054" spans="1:1" x14ac:dyDescent="0.25">
      <c r="A1054" t="s">
        <v>582</v>
      </c>
    </row>
    <row r="1055" spans="1:1" x14ac:dyDescent="0.25">
      <c r="A1055" t="s">
        <v>583</v>
      </c>
    </row>
    <row r="1056" spans="1:1" x14ac:dyDescent="0.25">
      <c r="A1056" t="s">
        <v>584</v>
      </c>
    </row>
    <row r="1057" spans="1:1" x14ac:dyDescent="0.25">
      <c r="A1057" t="s">
        <v>585</v>
      </c>
    </row>
    <row r="1058" spans="1:1" x14ac:dyDescent="0.25">
      <c r="A1058" t="s">
        <v>586</v>
      </c>
    </row>
    <row r="1060" spans="1:1" x14ac:dyDescent="0.25">
      <c r="A1060" t="s">
        <v>97</v>
      </c>
    </row>
    <row r="1061" spans="1:1" x14ac:dyDescent="0.25">
      <c r="A1061" t="s">
        <v>165</v>
      </c>
    </row>
    <row r="1062" spans="1:1" x14ac:dyDescent="0.25">
      <c r="A1062" t="s">
        <v>262</v>
      </c>
    </row>
    <row r="1064" spans="1:1" x14ac:dyDescent="0.25">
      <c r="A1064" t="s">
        <v>413</v>
      </c>
    </row>
    <row r="1066" spans="1:1" x14ac:dyDescent="0.25">
      <c r="A1066" t="s">
        <v>587</v>
      </c>
    </row>
    <row r="1067" spans="1:1" x14ac:dyDescent="0.25">
      <c r="A1067" t="s">
        <v>588</v>
      </c>
    </row>
    <row r="1068" spans="1:1" x14ac:dyDescent="0.25">
      <c r="A1068" t="s">
        <v>736</v>
      </c>
    </row>
    <row r="1069" spans="1:1" x14ac:dyDescent="0.25">
      <c r="A1069"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Rule</vt:lpstr>
      <vt:lpstr>Calculation</vt:lpstr>
      <vt:lpstr>FY18-19 Data from FADS</vt:lpstr>
      <vt:lpstr>1st Time Fres. Dta frm CBM-FADS</vt:lpstr>
      <vt:lpstr>Assoc. Transfer data frm FADS</vt:lpstr>
      <vt:lpstr>TEOG Transfer data frm FADS</vt:lpstr>
      <vt:lpstr>SAS Query</vt:lpstr>
      <vt:lpstr>Assoc</vt:lpstr>
      <vt:lpstr>FADSDATA</vt:lpstr>
      <vt:lpstr>FirstTime</vt:lpstr>
      <vt:lpstr>TEOG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Reyna, Victor</dc:creator>
  <cp:lastModifiedBy>Johnson, Troyling</cp:lastModifiedBy>
  <cp:lastPrinted>2019-04-16T18:50:46Z</cp:lastPrinted>
  <dcterms:created xsi:type="dcterms:W3CDTF">2017-03-16T21:12:14Z</dcterms:created>
  <dcterms:modified xsi:type="dcterms:W3CDTF">2020-06-22T20:08:26Z</dcterms:modified>
</cp:coreProperties>
</file>